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10" windowHeight="9510"/>
  </bookViews>
  <sheets>
    <sheet name="тит лист " sheetId="4" r:id="rId1"/>
    <sheet name="план " sheetId="7" r:id="rId2"/>
    <sheet name="кабинеты" sheetId="3" r:id="rId3"/>
  </sheets>
  <definedNames>
    <definedName name="_xlnm.Print_Area" localSheetId="2">кабинеты!$A$1:$D$32</definedName>
    <definedName name="_xlnm.Print_Area" localSheetId="1">'план '!$A$1:$Q$93</definedName>
    <definedName name="_xlnm.Print_Area" localSheetId="0">'тит лист '!$A$1:$N$26</definedName>
  </definedNames>
  <calcPr calcId="124519"/>
</workbook>
</file>

<file path=xl/calcChain.xml><?xml version="1.0" encoding="utf-8"?>
<calcChain xmlns="http://schemas.openxmlformats.org/spreadsheetml/2006/main">
  <c r="F30" i="7"/>
  <c r="F29"/>
  <c r="F82"/>
  <c r="F83"/>
  <c r="F81"/>
  <c r="F67"/>
  <c r="F68"/>
  <c r="F69"/>
  <c r="F70"/>
  <c r="F66"/>
  <c r="F64"/>
  <c r="F60"/>
  <c r="F61"/>
  <c r="F62"/>
  <c r="F59"/>
  <c r="F56"/>
  <c r="F53"/>
  <c r="F54"/>
  <c r="F52"/>
  <c r="F35"/>
  <c r="F36"/>
  <c r="F37"/>
  <c r="F38"/>
  <c r="F39"/>
  <c r="F40"/>
  <c r="F41"/>
  <c r="F42"/>
  <c r="F43"/>
  <c r="F44"/>
  <c r="F45"/>
  <c r="F46"/>
  <c r="F47"/>
  <c r="F48"/>
  <c r="F49"/>
  <c r="F34"/>
  <c r="F25"/>
  <c r="F26"/>
  <c r="M90" l="1"/>
  <c r="N90"/>
  <c r="O90"/>
  <c r="P90"/>
  <c r="Q90"/>
  <c r="L90"/>
  <c r="M89"/>
  <c r="N89"/>
  <c r="O89"/>
  <c r="P89"/>
  <c r="Q89"/>
  <c r="L89"/>
  <c r="S28"/>
  <c r="S23"/>
  <c r="R28"/>
  <c r="D70"/>
  <c r="E28" l="1"/>
  <c r="H28"/>
  <c r="I28"/>
  <c r="J28"/>
  <c r="K28"/>
  <c r="L28"/>
  <c r="M28"/>
  <c r="N28"/>
  <c r="O28"/>
  <c r="P28"/>
  <c r="Q28"/>
  <c r="E80"/>
  <c r="H80"/>
  <c r="I80"/>
  <c r="J80"/>
  <c r="K80"/>
  <c r="L80"/>
  <c r="M80"/>
  <c r="N80"/>
  <c r="O80"/>
  <c r="P80"/>
  <c r="Q80"/>
  <c r="D83" l="1"/>
  <c r="D48" l="1"/>
  <c r="G49"/>
  <c r="E33"/>
  <c r="H33"/>
  <c r="I33"/>
  <c r="J33"/>
  <c r="K33"/>
  <c r="L33"/>
  <c r="M33"/>
  <c r="N33"/>
  <c r="O33"/>
  <c r="P33"/>
  <c r="Q33"/>
  <c r="S25"/>
  <c r="R25"/>
  <c r="R23"/>
  <c r="D49" l="1"/>
  <c r="G48"/>
  <c r="E65"/>
  <c r="H65"/>
  <c r="I65"/>
  <c r="J65"/>
  <c r="K65"/>
  <c r="L65"/>
  <c r="M65"/>
  <c r="N65"/>
  <c r="O65"/>
  <c r="P65"/>
  <c r="Q65"/>
  <c r="G66"/>
  <c r="G67"/>
  <c r="G62"/>
  <c r="G60"/>
  <c r="D61"/>
  <c r="F57"/>
  <c r="D57" s="1"/>
  <c r="G53"/>
  <c r="D54"/>
  <c r="D64"/>
  <c r="G35"/>
  <c r="G36"/>
  <c r="G37"/>
  <c r="G38"/>
  <c r="G39"/>
  <c r="G40"/>
  <c r="G41"/>
  <c r="G42"/>
  <c r="G46"/>
  <c r="D30"/>
  <c r="F80" l="1"/>
  <c r="D67"/>
  <c r="D62"/>
  <c r="D66"/>
  <c r="D47"/>
  <c r="F33"/>
  <c r="F65"/>
  <c r="G61"/>
  <c r="D53"/>
  <c r="G54"/>
  <c r="G47"/>
  <c r="F28"/>
  <c r="P8" l="1"/>
  <c r="Q8"/>
  <c r="M88"/>
  <c r="N88"/>
  <c r="O88"/>
  <c r="P88"/>
  <c r="Q88"/>
  <c r="O58"/>
  <c r="P58"/>
  <c r="Q58"/>
  <c r="P51"/>
  <c r="Q51"/>
  <c r="Q22"/>
  <c r="L88"/>
  <c r="K90"/>
  <c r="J90"/>
  <c r="K89"/>
  <c r="J89"/>
  <c r="K88"/>
  <c r="J88"/>
  <c r="K8"/>
  <c r="J8"/>
  <c r="D69"/>
  <c r="G68"/>
  <c r="G65" s="1"/>
  <c r="G59"/>
  <c r="D56"/>
  <c r="D52"/>
  <c r="Q50" l="1"/>
  <c r="Q32" s="1"/>
  <c r="P50"/>
  <c r="P32" s="1"/>
  <c r="G52"/>
  <c r="G51" s="1"/>
  <c r="D59"/>
  <c r="D68"/>
  <c r="D65" s="1"/>
  <c r="D46"/>
  <c r="D60"/>
  <c r="E51"/>
  <c r="H51"/>
  <c r="I51"/>
  <c r="J51"/>
  <c r="K51"/>
  <c r="L51"/>
  <c r="M51"/>
  <c r="N51"/>
  <c r="O51"/>
  <c r="R9"/>
  <c r="P22"/>
  <c r="F13"/>
  <c r="D13" s="1"/>
  <c r="I58"/>
  <c r="J58"/>
  <c r="K58"/>
  <c r="L58"/>
  <c r="M58"/>
  <c r="N58"/>
  <c r="I22"/>
  <c r="J22"/>
  <c r="K22"/>
  <c r="L22"/>
  <c r="M22"/>
  <c r="N22"/>
  <c r="O22"/>
  <c r="L8"/>
  <c r="M8"/>
  <c r="N8"/>
  <c r="O8"/>
  <c r="I8"/>
  <c r="H8"/>
  <c r="E8"/>
  <c r="F9"/>
  <c r="D9" s="1"/>
  <c r="F10"/>
  <c r="D10" s="1"/>
  <c r="F11"/>
  <c r="D11" s="1"/>
  <c r="F12"/>
  <c r="D12" s="1"/>
  <c r="F14"/>
  <c r="D14" s="1"/>
  <c r="F15"/>
  <c r="G15" s="1"/>
  <c r="F16"/>
  <c r="D16" s="1"/>
  <c r="F17"/>
  <c r="D17" s="1"/>
  <c r="F18"/>
  <c r="D18" s="1"/>
  <c r="F19"/>
  <c r="D19" s="1"/>
  <c r="F20"/>
  <c r="D20" s="1"/>
  <c r="E22"/>
  <c r="H22"/>
  <c r="F23"/>
  <c r="D23" s="1"/>
  <c r="F24"/>
  <c r="D24" s="1"/>
  <c r="G25"/>
  <c r="G26"/>
  <c r="G30"/>
  <c r="D34"/>
  <c r="D38"/>
  <c r="D40"/>
  <c r="F51"/>
  <c r="E58"/>
  <c r="H58"/>
  <c r="G58"/>
  <c r="F58"/>
  <c r="D51"/>
  <c r="G29"/>
  <c r="D42"/>
  <c r="D41"/>
  <c r="D29"/>
  <c r="D28" s="1"/>
  <c r="D25"/>
  <c r="G23"/>
  <c r="G28" l="1"/>
  <c r="G11"/>
  <c r="G17"/>
  <c r="Q84"/>
  <c r="D58"/>
  <c r="G14"/>
  <c r="G24"/>
  <c r="G22" s="1"/>
  <c r="G13"/>
  <c r="D36"/>
  <c r="G34"/>
  <c r="G33" s="1"/>
  <c r="D15"/>
  <c r="S9" s="1"/>
  <c r="G19"/>
  <c r="G10"/>
  <c r="P84"/>
  <c r="G12"/>
  <c r="O50"/>
  <c r="O32" s="1"/>
  <c r="O84" s="1"/>
  <c r="M50"/>
  <c r="M32" s="1"/>
  <c r="M84" s="1"/>
  <c r="K50"/>
  <c r="K32" s="1"/>
  <c r="K84" s="1"/>
  <c r="I50"/>
  <c r="I32" s="1"/>
  <c r="I84" s="1"/>
  <c r="G81"/>
  <c r="F50"/>
  <c r="N50"/>
  <c r="N32" s="1"/>
  <c r="N84" s="1"/>
  <c r="L50"/>
  <c r="L32" s="1"/>
  <c r="L84" s="1"/>
  <c r="J50"/>
  <c r="J32" s="1"/>
  <c r="J84" s="1"/>
  <c r="H50"/>
  <c r="H32" s="1"/>
  <c r="H84" s="1"/>
  <c r="E50"/>
  <c r="E32" s="1"/>
  <c r="E84" s="1"/>
  <c r="F8"/>
  <c r="G16"/>
  <c r="G18"/>
  <c r="G20"/>
  <c r="G9"/>
  <c r="D81"/>
  <c r="D39"/>
  <c r="D37"/>
  <c r="F22"/>
  <c r="D26"/>
  <c r="D22" s="1"/>
  <c r="D82"/>
  <c r="R82" s="1"/>
  <c r="D35"/>
  <c r="D8" l="1"/>
  <c r="D80"/>
  <c r="D50" s="1"/>
  <c r="G80"/>
  <c r="G50" s="1"/>
  <c r="G32" s="1"/>
  <c r="D33"/>
  <c r="G8"/>
  <c r="F32"/>
  <c r="F84" s="1"/>
  <c r="G84" l="1"/>
  <c r="D32"/>
  <c r="D84" s="1"/>
</calcChain>
</file>

<file path=xl/sharedStrings.xml><?xml version="1.0" encoding="utf-8"?>
<sst xmlns="http://schemas.openxmlformats.org/spreadsheetml/2006/main" count="285" uniqueCount="238">
  <si>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</si>
  <si>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</si>
  <si>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</si>
  <si>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</si>
  <si>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</si>
  <si>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</si>
  <si>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Наименование циклов,дисциплин,профессиональных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</si>
  <si>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</si>
  <si>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</si>
  <si>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</si>
  <si>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</si>
  <si>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</si>
  <si>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</si>
  <si>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</si>
  <si>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</si>
  <si>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</si>
  <si>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</si>
  <si>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</si>
  <si>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</si>
  <si>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</si>
  <si>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</si>
  <si>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</si>
  <si>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ОДБ.06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</si>
  <si>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</si>
  <si>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</si>
  <si>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</si>
  <si>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</si>
  <si>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</si>
  <si>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</si>
  <si>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</si>
  <si>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</si>
  <si>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</si>
  <si>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</si>
  <si>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</si>
  <si>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</si>
  <si>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</si>
  <si>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</si>
  <si>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</si>
  <si>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</si>
  <si>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</si>
  <si>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</si>
  <si>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</si>
  <si>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</si>
  <si>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</si>
  <si>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</si>
  <si>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</si>
  <si>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дисциплин и МДК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</si>
  <si>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</si>
  <si>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</si>
  <si>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</si>
  <si>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</si>
  <si>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</si>
  <si>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</si>
  <si>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</si>
  <si>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Общий гуманитарный и социально-экономический цикл</t>
  </si>
  <si>
    <t>Математический и общий естественнонаучный цикл</t>
  </si>
  <si>
    <t>ПДП</t>
  </si>
  <si>
    <t>ГИА</t>
  </si>
  <si>
    <t>1.1. Дипломный проект (работа)</t>
  </si>
  <si>
    <t>Русский язык</t>
  </si>
  <si>
    <t>Литература</t>
  </si>
  <si>
    <t>ОДБ.07</t>
  </si>
  <si>
    <t>ОДБ.08</t>
  </si>
  <si>
    <t>ОДБ.09</t>
  </si>
  <si>
    <t>ОДП.10</t>
  </si>
  <si>
    <t>ОДП.11</t>
  </si>
  <si>
    <t>ОДП.12</t>
  </si>
  <si>
    <t>УЧЕБНЫЙ ПЛАН</t>
  </si>
  <si>
    <t>№</t>
  </si>
  <si>
    <t>Наименование</t>
  </si>
  <si>
    <t>Кабинеты</t>
  </si>
  <si>
    <t>Лаборатории</t>
  </si>
  <si>
    <t>Спортивный комплекс</t>
  </si>
  <si>
    <t>Залы</t>
  </si>
  <si>
    <t xml:space="preserve">Преддипломная практика </t>
  </si>
  <si>
    <t>IV курс</t>
  </si>
  <si>
    <t>Э</t>
  </si>
  <si>
    <t>ПМ.00</t>
  </si>
  <si>
    <t>Мастерские</t>
  </si>
  <si>
    <t>ПП.02</t>
  </si>
  <si>
    <t>ДЗ</t>
  </si>
  <si>
    <t xml:space="preserve">3. Перечень кабинетов, лабораторий и мастерских </t>
  </si>
  <si>
    <t>Физики</t>
  </si>
  <si>
    <t>Социально - экономических дисциплин</t>
  </si>
  <si>
    <t>Открытый стадион широкого профиля с элементами полосы препятствий</t>
  </si>
  <si>
    <t>Стрелковый тир (любой модификации, включая электронный) или место для стрельбы</t>
  </si>
  <si>
    <t>Библиотека, читальный зал с выходом в Интернет</t>
  </si>
  <si>
    <t>Актовый зал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</si>
  <si>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</si>
  <si>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</si>
  <si>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</si>
  <si>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</si>
  <si>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</si>
  <si>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</si>
  <si>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</si>
  <si>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</si>
  <si>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</si>
  <si>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0/1/1</t>
  </si>
  <si>
    <t>Иностранного языка (лингафонный)</t>
  </si>
  <si>
    <t>Полигоны</t>
  </si>
  <si>
    <t>Тренажеры, тренажерный комплекс</t>
  </si>
  <si>
    <t>5/11/6</t>
  </si>
  <si>
    <t>7/18/9</t>
  </si>
  <si>
    <t>2. План учебного процесса (основная профессиональная образовательная программа СПО)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</si>
  <si>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</si>
  <si>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среднего (полного) общего образования </t>
  </si>
  <si>
    <t xml:space="preserve">основного общего образования </t>
  </si>
  <si>
    <t>государственного бюджетного образовательного учреждения           среднего профессионального образования Ростовской области                               «Таганрогский авиационный колледж имени В.М.Петлякова»</t>
  </si>
  <si>
    <t>2/10/3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</si>
  <si>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</si>
  <si>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</si>
  <si>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</si>
  <si>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</si>
  <si>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</si>
  <si>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Информатика и информационно-коммуникационные технологии</t>
  </si>
  <si>
    <t>1                   семестр 17 нед.</t>
  </si>
  <si>
    <t>2                   семестр 22 нед.</t>
  </si>
  <si>
    <t>5/5/0</t>
  </si>
  <si>
    <t>Общепрофессиональные дисциплины</t>
  </si>
  <si>
    <t>Профессиональный цикл</t>
  </si>
  <si>
    <t>Профессиональные модули</t>
  </si>
  <si>
    <t>2/7/5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</si>
  <si>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</si>
  <si>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</si>
  <si>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</si>
  <si>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</si>
  <si>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</si>
  <si>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</si>
  <si>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t>ОП.10</t>
  </si>
  <si>
    <t>ОП.11</t>
  </si>
  <si>
    <t>Э/Э</t>
  </si>
  <si>
    <t xml:space="preserve">Производственная практика </t>
  </si>
  <si>
    <t>Учебная практика</t>
  </si>
  <si>
    <t>4 курс</t>
  </si>
  <si>
    <t>практика</t>
  </si>
  <si>
    <t>Эк</t>
  </si>
  <si>
    <t>Обществознание</t>
  </si>
  <si>
    <t>З/З</t>
  </si>
  <si>
    <t>ДЗ/Э</t>
  </si>
  <si>
    <t>Информационные технологии в профессиональной деятельности</t>
  </si>
  <si>
    <t>Экономика организации</t>
  </si>
  <si>
    <t>УП.01</t>
  </si>
  <si>
    <t>ПП.01</t>
  </si>
  <si>
    <t>З/З/З/З/З/ДЗ</t>
  </si>
  <si>
    <t>ОП.12</t>
  </si>
  <si>
    <t>ОП.13</t>
  </si>
  <si>
    <t>МДК.02.02</t>
  </si>
  <si>
    <t>Производственная практика</t>
  </si>
  <si>
    <t>ПП.03</t>
  </si>
  <si>
    <t>ПМ.04</t>
  </si>
  <si>
    <t>МДК.04.01</t>
  </si>
  <si>
    <t>ПП.04</t>
  </si>
  <si>
    <t>3                   семестр 16 нед.</t>
  </si>
  <si>
    <t>производств. практики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</si>
  <si>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160108</t>
    </r>
    <r>
      <rPr>
        <b/>
        <u/>
        <sz val="16"/>
        <rFont val="Times New Roman"/>
        <family val="1"/>
        <charset val="204"/>
      </rPr>
      <t xml:space="preserve"> Производство летательных аппаратов</t>
    </r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</si>
  <si>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специалист производства летательных аппаратов</t>
    </r>
  </si>
  <si>
    <t>Химия</t>
  </si>
  <si>
    <t>Биология</t>
  </si>
  <si>
    <t>Физика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</si>
  <si>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100 часов в год ( всего 500 час.)</t>
    </r>
  </si>
  <si>
    <t>Информатика</t>
  </si>
  <si>
    <t>ДЗ/ДЗ</t>
  </si>
  <si>
    <t>Инженерная графика</t>
  </si>
  <si>
    <t>Техническая механика</t>
  </si>
  <si>
    <t>Материаловедение</t>
  </si>
  <si>
    <t>Метрология, стандартизация и подтверждение качества</t>
  </si>
  <si>
    <t>Гидравлические и пневматические системы</t>
  </si>
  <si>
    <t>Аэродинамика</t>
  </si>
  <si>
    <t>Двигатели летательных аппаратов</t>
  </si>
  <si>
    <t>Теническое сопровождение производства летательных аппаратов и разработка технологической документации (в рамках структурного подразделения организации отрасли)</t>
  </si>
  <si>
    <t>Конструкция и конструкторская документация летательных аппаратов (узлов, агрегатов, оборудования, систем)</t>
  </si>
  <si>
    <t>МДК.01.02</t>
  </si>
  <si>
    <t>МДК.01.03</t>
  </si>
  <si>
    <t>Технологии и техническое оснащение производства летательных аппаратов</t>
  </si>
  <si>
    <t>Проектирование технологических процессов, разработка технологической документации и внедрение в производство</t>
  </si>
  <si>
    <t>ДЗ/ДЗ/ДЗ/ДЗ</t>
  </si>
  <si>
    <t>Проектирование несложных деталей и узлов летательных аппаратов и его систем, деталей и узлов технологического оборудования и оснастки</t>
  </si>
  <si>
    <t>Технологическое оборудование и оснастка при производстве летательных аппаратов</t>
  </si>
  <si>
    <t>Проектирование технологического оборудования и оснастки</t>
  </si>
  <si>
    <t>МДК.02.03</t>
  </si>
  <si>
    <t>МДК.02.04</t>
  </si>
  <si>
    <t>Основные принципы конструирования деталей</t>
  </si>
  <si>
    <t>Разработка рабочего проекта с применением ИКТ</t>
  </si>
  <si>
    <t>ДЗ/ДЗ/ДЗ</t>
  </si>
  <si>
    <t>ДЗ/ДЗ/Э</t>
  </si>
  <si>
    <t>Управление и организация труда на производственном участке</t>
  </si>
  <si>
    <t>МДК.03.02</t>
  </si>
  <si>
    <t>МДК.03.03</t>
  </si>
  <si>
    <t>Трудовое право и охрана труда на производственном участке</t>
  </si>
  <si>
    <t>Организация и управление работой структурного подразделения</t>
  </si>
  <si>
    <t>Делопроизводство производственного участка</t>
  </si>
  <si>
    <t>Управление техническимим сиcтемами</t>
  </si>
  <si>
    <t>5                   семестр 16 нед.</t>
  </si>
  <si>
    <t>6                   семестр 23 нед.</t>
  </si>
  <si>
    <t>Технологии обработки материалов</t>
  </si>
  <si>
    <t>7                   семестр 17 нед.</t>
  </si>
  <si>
    <t>8                   семестр 14 нед.</t>
  </si>
  <si>
    <t>4                   семестр 23 нед.</t>
  </si>
  <si>
    <t>Электротехника и электронная техника</t>
  </si>
  <si>
    <t>УП.04</t>
  </si>
  <si>
    <t>Выполнение работ по профессии "Слесарь по ремонту летательных аппаратов"</t>
  </si>
  <si>
    <t>Основы выполнения работ по профессии "Слесарь по ремонту летательных аппаратов"</t>
  </si>
  <si>
    <t>УП.03</t>
  </si>
  <si>
    <t>-/-/-/ДЗ/      -/ДЗ</t>
  </si>
  <si>
    <t>-/ДЗ/ДЗ</t>
  </si>
  <si>
    <t>Э/ДЗ/ДЗ</t>
  </si>
  <si>
    <t>Э/-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</si>
  <si>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ГБОУ СПО РО "ТАВИАК"                                                                                                                                                                    _________________ Л.П.Кислова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30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13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</si>
  <si>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</si>
  <si>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</si>
  <si>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</si>
  <si>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Химии и биологии</t>
  </si>
  <si>
    <t>Русского языка и литературы</t>
  </si>
  <si>
    <t>Информатики и информационных технологий</t>
  </si>
  <si>
    <t>Инженерной графики</t>
  </si>
  <si>
    <t>Экономики отрасли</t>
  </si>
  <si>
    <t>Менеджмента</t>
  </si>
  <si>
    <t>Менеджмента и правового обеспечения профессиональной деятельности</t>
  </si>
  <si>
    <t>Математики</t>
  </si>
  <si>
    <t>Безопасности жизнедеятельности и охраны труда</t>
  </si>
  <si>
    <t>Экологических основ природопользования</t>
  </si>
  <si>
    <t>Технической механики</t>
  </si>
  <si>
    <t>Электротехники и электроники</t>
  </si>
  <si>
    <t>Материаловоедения</t>
  </si>
  <si>
    <t>Метрологии, стандартизации и сертификации</t>
  </si>
  <si>
    <t>Гидравлических и пневматических систем</t>
  </si>
  <si>
    <t>Управления техническими ситемами</t>
  </si>
  <si>
    <t>Конструкции и проектирования летательных аппаратов</t>
  </si>
  <si>
    <t>Производства и технологии сборки летательных аппаратов</t>
  </si>
  <si>
    <t>Системы автоматизированного проектирования в производстве летательных аппаратов</t>
  </si>
  <si>
    <t>Учебно-лабораторный комплекс "CAD/CAM-технологии для моделирования узлов и деталей"</t>
  </si>
  <si>
    <t>Слесарные</t>
  </si>
  <si>
    <t>Механообрабатывающие</t>
  </si>
  <si>
    <t>Сварочное производство</t>
  </si>
  <si>
    <t>Литейное производство</t>
  </si>
  <si>
    <t>Изготовление деталей давлением</t>
  </si>
  <si>
    <t>Выполнения клепальных работ</t>
  </si>
  <si>
    <t>Тренажерный зал общефизической нагрузки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</si>
</sst>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1" fillId="2" borderId="35" applyNumberFormat="0" applyAlignment="0" applyProtection="0"/>
  </cellStyleXfs>
  <cellXfs count="17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wrapText="1"/>
    </xf>
    <xf numFmtId="0" fontId="13" fillId="0" borderId="1" xfId="0" applyFont="1" applyBorder="1"/>
    <xf numFmtId="0" fontId="14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0" fillId="0" borderId="1" xfId="0" applyBorder="1"/>
    <xf numFmtId="0" fontId="14" fillId="0" borderId="1" xfId="0" applyFont="1" applyBorder="1" applyAlignment="1">
      <alignment wrapText="1"/>
    </xf>
    <xf numFmtId="0" fontId="13" fillId="0" borderId="1" xfId="0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14" fillId="0" borderId="4" xfId="0" applyFont="1" applyFill="1" applyBorder="1"/>
    <xf numFmtId="0" fontId="1" fillId="0" borderId="0" xfId="0" applyFont="1"/>
    <xf numFmtId="0" fontId="7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3" xfId="0" applyFont="1" applyFill="1" applyBorder="1" applyAlignment="1">
      <alignment vertical="center" textRotation="90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49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7" xfId="0" applyFont="1" applyFill="1" applyBorder="1"/>
    <xf numFmtId="0" fontId="11" fillId="3" borderId="3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0" borderId="12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3" xfId="0" applyFont="1" applyBorder="1" applyAlignment="1">
      <alignment horizontal="center"/>
    </xf>
    <xf numFmtId="0" fontId="11" fillId="3" borderId="14" xfId="0" applyFont="1" applyFill="1" applyBorder="1" applyAlignment="1">
      <alignment vertical="center"/>
    </xf>
    <xf numFmtId="0" fontId="5" fillId="0" borderId="13" xfId="0" applyFont="1" applyFill="1" applyBorder="1"/>
    <xf numFmtId="0" fontId="5" fillId="0" borderId="1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1" fillId="4" borderId="13" xfId="0" applyFont="1" applyFill="1" applyBorder="1"/>
    <xf numFmtId="0" fontId="11" fillId="0" borderId="13" xfId="0" applyFont="1" applyFill="1" applyBorder="1" applyAlignment="1">
      <alignment vertical="center"/>
    </xf>
    <xf numFmtId="0" fontId="5" fillId="0" borderId="15" xfId="0" applyFont="1" applyFill="1" applyBorder="1"/>
    <xf numFmtId="0" fontId="11" fillId="0" borderId="16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textRotation="90"/>
    </xf>
    <xf numFmtId="0" fontId="22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4" borderId="22" xfId="0" applyFont="1" applyFill="1" applyBorder="1" applyAlignment="1">
      <alignment horizontal="center" vertical="center" textRotation="90"/>
    </xf>
    <xf numFmtId="0" fontId="11" fillId="4" borderId="23" xfId="0" applyFont="1" applyFill="1" applyBorder="1" applyAlignment="1">
      <alignment horizontal="center" vertical="center" textRotation="90"/>
    </xf>
    <xf numFmtId="0" fontId="11" fillId="4" borderId="14" xfId="0" applyFont="1" applyFill="1" applyBorder="1" applyAlignment="1">
      <alignment horizontal="center" vertical="center" textRotation="90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34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4" fillId="0" borderId="5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9" xfId="0" applyFont="1" applyFill="1" applyBorder="1" applyAlignment="1"/>
    <xf numFmtId="0" fontId="5" fillId="0" borderId="1" xfId="0" applyFont="1" applyFill="1" applyBorder="1" applyAlignment="1"/>
    <xf numFmtId="0" fontId="14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</cellXfs>
  <cellStyles count="2">
    <cellStyle name="Вычисление" xfId="1"/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4"/>
  <sheetViews>
    <sheetView tabSelected="1" view="pageBreakPreview" zoomScale="90" workbookViewId="0">
      <selection activeCell="J24" sqref="J24:N25"/>
    </sheetView>
  </sheetViews>
  <sheetFormatPr defaultRowHeight="12.75"/>
  <sheetData>
    <row r="1" spans="3:15" ht="12.75" customHeight="1">
      <c r="J1" s="99" t="s">
        <v>207</v>
      </c>
      <c r="K1" s="99"/>
      <c r="L1" s="99"/>
      <c r="M1" s="99"/>
      <c r="N1" s="99"/>
    </row>
    <row r="2" spans="3:15" ht="15.75" customHeight="1">
      <c r="F2" s="3"/>
      <c r="J2" s="99"/>
      <c r="K2" s="99"/>
      <c r="L2" s="99"/>
      <c r="M2" s="99"/>
      <c r="N2" s="99"/>
    </row>
    <row r="3" spans="3:15" ht="18.75">
      <c r="F3" s="2"/>
      <c r="G3" s="2"/>
      <c r="H3" s="2"/>
      <c r="I3" s="2"/>
      <c r="J3" s="99"/>
      <c r="K3" s="99"/>
      <c r="L3" s="99"/>
      <c r="M3" s="99"/>
      <c r="N3" s="99"/>
    </row>
    <row r="4" spans="3:15" ht="26.25" customHeight="1">
      <c r="J4" s="99"/>
      <c r="K4" s="99"/>
      <c r="L4" s="99"/>
      <c r="M4" s="99"/>
      <c r="N4" s="99"/>
    </row>
    <row r="7" spans="3:15" ht="25.5">
      <c r="E7" s="100" t="s">
        <v>67</v>
      </c>
      <c r="F7" s="100"/>
      <c r="G7" s="100"/>
      <c r="H7" s="100"/>
      <c r="I7" s="100"/>
      <c r="J7" s="100"/>
    </row>
    <row r="8" spans="3:15" ht="18.75">
      <c r="F8" s="5"/>
      <c r="G8" s="5"/>
      <c r="H8" s="5"/>
      <c r="I8" s="5"/>
      <c r="J8" s="5"/>
    </row>
    <row r="9" spans="3:15" ht="81" customHeight="1">
      <c r="C9" s="97" t="s">
        <v>107</v>
      </c>
      <c r="D9" s="97"/>
      <c r="E9" s="97"/>
      <c r="F9" s="97"/>
      <c r="G9" s="97"/>
      <c r="H9" s="97"/>
      <c r="I9" s="97"/>
      <c r="J9" s="97"/>
      <c r="K9" s="97"/>
      <c r="L9" s="97"/>
      <c r="O9" s="7"/>
    </row>
    <row r="11" spans="3:15" ht="20.25" customHeight="1">
      <c r="C11" s="97" t="s">
        <v>154</v>
      </c>
      <c r="D11" s="97"/>
      <c r="E11" s="97"/>
      <c r="F11" s="97"/>
      <c r="G11" s="97"/>
      <c r="H11" s="97"/>
      <c r="I11" s="97"/>
      <c r="J11" s="97"/>
      <c r="K11" s="97"/>
      <c r="L11" s="97"/>
    </row>
    <row r="12" spans="3:15" ht="41.25" customHeight="1"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3:15" ht="18" customHeight="1"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3:15" ht="20.25" customHeight="1">
      <c r="D14" s="97" t="s">
        <v>208</v>
      </c>
      <c r="E14" s="97"/>
      <c r="F14" s="97"/>
      <c r="G14" s="97"/>
      <c r="H14" s="97"/>
      <c r="I14" s="97"/>
      <c r="J14" s="97"/>
      <c r="K14" s="97"/>
    </row>
    <row r="15" spans="3:15" ht="20.25" customHeight="1">
      <c r="D15" s="101"/>
      <c r="E15" s="101"/>
      <c r="F15" s="101"/>
      <c r="G15" s="101"/>
      <c r="H15" s="101"/>
      <c r="I15" s="101"/>
      <c r="J15" s="101"/>
      <c r="K15" s="101"/>
    </row>
    <row r="17" spans="9:14" ht="38.25" customHeight="1">
      <c r="J17" s="96" t="s">
        <v>155</v>
      </c>
      <c r="K17" s="96"/>
      <c r="L17" s="96"/>
      <c r="M17" s="96"/>
      <c r="N17" s="96"/>
    </row>
    <row r="18" spans="9:14" ht="18.75">
      <c r="J18" s="84"/>
      <c r="K18" s="84"/>
      <c r="L18" s="84"/>
      <c r="M18" s="84"/>
      <c r="N18" s="84"/>
    </row>
    <row r="19" spans="9:14" ht="18.75" customHeight="1">
      <c r="J19" s="96" t="s">
        <v>104</v>
      </c>
      <c r="K19" s="96"/>
      <c r="L19" s="96"/>
      <c r="M19" s="96"/>
      <c r="N19" s="96"/>
    </row>
    <row r="20" spans="9:14" ht="36.75" customHeight="1">
      <c r="J20" s="96" t="s">
        <v>209</v>
      </c>
      <c r="K20" s="96"/>
      <c r="L20" s="96"/>
      <c r="M20" s="96"/>
      <c r="N20" s="96"/>
    </row>
    <row r="21" spans="9:14" ht="24.95" customHeight="1">
      <c r="J21" s="98" t="s">
        <v>106</v>
      </c>
      <c r="K21" s="96"/>
      <c r="L21" s="96"/>
      <c r="M21" s="96"/>
      <c r="N21" s="96"/>
    </row>
    <row r="23" spans="9:14" ht="18.75">
      <c r="J23" s="96" t="s">
        <v>210</v>
      </c>
      <c r="K23" s="96"/>
      <c r="L23" s="96"/>
      <c r="M23" s="96"/>
      <c r="N23" s="96"/>
    </row>
    <row r="24" spans="9:14" ht="20.100000000000001" customHeight="1">
      <c r="J24" s="98" t="s">
        <v>105</v>
      </c>
      <c r="K24" s="96"/>
      <c r="L24" s="96"/>
      <c r="M24" s="96"/>
      <c r="N24" s="96"/>
    </row>
    <row r="25" spans="9:14" ht="20.100000000000001" customHeight="1">
      <c r="J25" s="96"/>
      <c r="K25" s="96"/>
      <c r="L25" s="96"/>
      <c r="M25" s="96"/>
      <c r="N25" s="96"/>
    </row>
    <row r="28" spans="9:14" ht="18.75">
      <c r="M28" s="2"/>
      <c r="N28" s="2"/>
    </row>
    <row r="30" spans="9:14" ht="15.75">
      <c r="I30" s="4"/>
      <c r="J30" s="4"/>
      <c r="K30" s="4"/>
      <c r="L30" s="4"/>
    </row>
    <row r="32" spans="9:14">
      <c r="K32" s="1"/>
    </row>
    <row r="33" spans="11:11">
      <c r="K33" s="1"/>
    </row>
    <row r="34" spans="11:11">
      <c r="K34" s="1"/>
    </row>
  </sheetData>
  <sheetProtection password="CE20" sheet="1" objects="1" scenarios="1" selectLockedCells="1" selectUnlockedCells="1"/>
  <mergeCells count="12">
    <mergeCell ref="J1:N4"/>
    <mergeCell ref="C9:L9"/>
    <mergeCell ref="E7:J7"/>
    <mergeCell ref="D14:K14"/>
    <mergeCell ref="D15:K15"/>
    <mergeCell ref="J17:N17"/>
    <mergeCell ref="C11:L12"/>
    <mergeCell ref="J23:N23"/>
    <mergeCell ref="J24:N25"/>
    <mergeCell ref="J21:N21"/>
    <mergeCell ref="J20:N20"/>
    <mergeCell ref="J19:N19"/>
  </mergeCells>
  <phoneticPr fontId="2" type="noConversion"/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6"/>
  <sheetViews>
    <sheetView view="pageBreakPreview" zoomScale="70" zoomScaleNormal="90" zoomScaleSheetLayoutView="70" workbookViewId="0">
      <pane ySplit="7" topLeftCell="A17" activePane="bottomLeft" state="frozen"/>
      <selection pane="bottomLeft" activeCell="R30" sqref="R30:S30"/>
    </sheetView>
  </sheetViews>
  <sheetFormatPr defaultRowHeight="12.75"/>
  <cols>
    <col min="1" max="1" width="12.42578125" customWidth="1"/>
    <col min="2" max="2" width="5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7" width="6.42578125" customWidth="1"/>
  </cols>
  <sheetData>
    <row r="1" spans="1:54" ht="15.75">
      <c r="A1" s="148" t="s">
        <v>103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54" ht="3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54" s="46" customFormat="1" ht="30" customHeight="1">
      <c r="A3" s="121" t="s">
        <v>5</v>
      </c>
      <c r="B3" s="139" t="s">
        <v>6</v>
      </c>
      <c r="C3" s="141" t="s">
        <v>7</v>
      </c>
      <c r="D3" s="124" t="s">
        <v>8</v>
      </c>
      <c r="E3" s="125"/>
      <c r="F3" s="125"/>
      <c r="G3" s="125"/>
      <c r="H3" s="125"/>
      <c r="I3" s="126"/>
      <c r="J3" s="104" t="s">
        <v>12</v>
      </c>
      <c r="K3" s="105"/>
      <c r="L3" s="105"/>
      <c r="M3" s="105"/>
      <c r="N3" s="105"/>
      <c r="O3" s="105"/>
      <c r="P3" s="105"/>
      <c r="Q3" s="105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</row>
    <row r="4" spans="1:54" s="46" customFormat="1" ht="30.95" customHeight="1">
      <c r="A4" s="122"/>
      <c r="B4" s="140"/>
      <c r="C4" s="142"/>
      <c r="D4" s="144" t="s">
        <v>9</v>
      </c>
      <c r="E4" s="147" t="s">
        <v>14</v>
      </c>
      <c r="F4" s="136" t="s">
        <v>10</v>
      </c>
      <c r="G4" s="137"/>
      <c r="H4" s="137"/>
      <c r="I4" s="138"/>
      <c r="J4" s="107" t="s">
        <v>2</v>
      </c>
      <c r="K4" s="108"/>
      <c r="L4" s="107" t="s">
        <v>3</v>
      </c>
      <c r="M4" s="108"/>
      <c r="N4" s="107" t="s">
        <v>4</v>
      </c>
      <c r="O4" s="108"/>
      <c r="P4" s="107" t="s">
        <v>75</v>
      </c>
      <c r="Q4" s="108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</row>
    <row r="5" spans="1:54" s="46" customFormat="1" ht="14.45" customHeight="1">
      <c r="A5" s="122"/>
      <c r="B5" s="140"/>
      <c r="C5" s="142"/>
      <c r="D5" s="145"/>
      <c r="E5" s="142"/>
      <c r="F5" s="144" t="s">
        <v>13</v>
      </c>
      <c r="G5" s="133" t="s">
        <v>11</v>
      </c>
      <c r="H5" s="134"/>
      <c r="I5" s="135"/>
      <c r="J5" s="102" t="s">
        <v>115</v>
      </c>
      <c r="K5" s="102" t="s">
        <v>116</v>
      </c>
      <c r="L5" s="102" t="s">
        <v>152</v>
      </c>
      <c r="M5" s="102" t="s">
        <v>197</v>
      </c>
      <c r="N5" s="102" t="s">
        <v>192</v>
      </c>
      <c r="O5" s="102" t="s">
        <v>193</v>
      </c>
      <c r="P5" s="102" t="s">
        <v>195</v>
      </c>
      <c r="Q5" s="102" t="s">
        <v>196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</row>
    <row r="6" spans="1:54" s="46" customFormat="1" ht="150" customHeight="1">
      <c r="A6" s="123"/>
      <c r="B6" s="103"/>
      <c r="C6" s="143"/>
      <c r="D6" s="146"/>
      <c r="E6" s="143"/>
      <c r="F6" s="146"/>
      <c r="G6" s="90" t="s">
        <v>51</v>
      </c>
      <c r="H6" s="47" t="s">
        <v>52</v>
      </c>
      <c r="I6" s="47" t="s">
        <v>53</v>
      </c>
      <c r="J6" s="103"/>
      <c r="K6" s="103"/>
      <c r="L6" s="103"/>
      <c r="M6" s="103"/>
      <c r="N6" s="103"/>
      <c r="O6" s="103"/>
      <c r="P6" s="103"/>
      <c r="Q6" s="103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</row>
    <row r="7" spans="1:54" s="64" customFormat="1" ht="15.75">
      <c r="A7" s="67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65" t="s">
        <v>123</v>
      </c>
      <c r="S7" s="65" t="s">
        <v>124</v>
      </c>
    </row>
    <row r="8" spans="1:54" s="42" customFormat="1" ht="30.95" customHeight="1">
      <c r="A8" s="68" t="s">
        <v>15</v>
      </c>
      <c r="B8" s="61" t="s">
        <v>16</v>
      </c>
      <c r="C8" s="62" t="s">
        <v>108</v>
      </c>
      <c r="D8" s="63">
        <f t="shared" ref="D8:Q8" si="0">SUM(D9:D20)</f>
        <v>2106</v>
      </c>
      <c r="E8" s="63">
        <f t="shared" si="0"/>
        <v>702</v>
      </c>
      <c r="F8" s="63">
        <f t="shared" si="0"/>
        <v>1404</v>
      </c>
      <c r="G8" s="63">
        <f t="shared" si="0"/>
        <v>1091</v>
      </c>
      <c r="H8" s="63">
        <f t="shared" si="0"/>
        <v>313</v>
      </c>
      <c r="I8" s="63">
        <f t="shared" si="0"/>
        <v>0</v>
      </c>
      <c r="J8" s="63">
        <f>SUM(J9:J20)</f>
        <v>612</v>
      </c>
      <c r="K8" s="63">
        <f>SUM(K9:K20)</f>
        <v>792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>
        <f t="shared" si="0"/>
        <v>0</v>
      </c>
      <c r="P8" s="63">
        <f t="shared" si="0"/>
        <v>0</v>
      </c>
      <c r="Q8" s="63">
        <f t="shared" si="0"/>
        <v>0</v>
      </c>
      <c r="R8" s="106" t="s">
        <v>125</v>
      </c>
      <c r="S8" s="106"/>
    </row>
    <row r="9" spans="1:54" ht="15.75">
      <c r="A9" s="69" t="s">
        <v>17</v>
      </c>
      <c r="B9" s="24" t="s">
        <v>59</v>
      </c>
      <c r="C9" s="25" t="s">
        <v>109</v>
      </c>
      <c r="D9" s="23">
        <f t="shared" ref="D9:D20" si="1">E9+F9</f>
        <v>117</v>
      </c>
      <c r="E9" s="23">
        <v>39</v>
      </c>
      <c r="F9" s="23">
        <f t="shared" ref="F9:F20" si="2">J9+K9+L9+M9+N9+O9</f>
        <v>78</v>
      </c>
      <c r="G9" s="23">
        <f t="shared" ref="G9:G20" si="3">F9-H9-I9</f>
        <v>78</v>
      </c>
      <c r="H9" s="23">
        <v>0</v>
      </c>
      <c r="I9" s="23">
        <v>0</v>
      </c>
      <c r="J9" s="23">
        <v>34</v>
      </c>
      <c r="K9" s="23">
        <v>44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66">
        <f>SUM(J9:K20)/39</f>
        <v>36</v>
      </c>
      <c r="S9" s="66">
        <f>SUM(D9:D20)/39</f>
        <v>54</v>
      </c>
    </row>
    <row r="10" spans="1:54" ht="15.75">
      <c r="A10" s="69" t="s">
        <v>18</v>
      </c>
      <c r="B10" s="24" t="s">
        <v>60</v>
      </c>
      <c r="C10" s="25" t="s">
        <v>110</v>
      </c>
      <c r="D10" s="23">
        <f t="shared" si="1"/>
        <v>175</v>
      </c>
      <c r="E10" s="23">
        <v>58</v>
      </c>
      <c r="F10" s="23">
        <f t="shared" si="2"/>
        <v>117</v>
      </c>
      <c r="G10" s="23">
        <f t="shared" si="3"/>
        <v>117</v>
      </c>
      <c r="H10" s="23">
        <v>0</v>
      </c>
      <c r="I10" s="23">
        <v>0</v>
      </c>
      <c r="J10" s="23">
        <v>51</v>
      </c>
      <c r="K10" s="23">
        <v>66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54" ht="15.75">
      <c r="A11" s="69" t="s">
        <v>19</v>
      </c>
      <c r="B11" s="24" t="s">
        <v>31</v>
      </c>
      <c r="C11" s="25" t="s">
        <v>110</v>
      </c>
      <c r="D11" s="23">
        <f t="shared" si="1"/>
        <v>117</v>
      </c>
      <c r="E11" s="23">
        <v>39</v>
      </c>
      <c r="F11" s="23">
        <f t="shared" si="2"/>
        <v>78</v>
      </c>
      <c r="G11" s="23">
        <f t="shared" si="3"/>
        <v>0</v>
      </c>
      <c r="H11" s="23">
        <v>78</v>
      </c>
      <c r="I11" s="23">
        <v>0</v>
      </c>
      <c r="J11" s="23">
        <v>34</v>
      </c>
      <c r="K11" s="23">
        <v>44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spans="1:54" ht="15.75">
      <c r="A12" s="69" t="s">
        <v>20</v>
      </c>
      <c r="B12" s="24" t="s">
        <v>30</v>
      </c>
      <c r="C12" s="25" t="s">
        <v>110</v>
      </c>
      <c r="D12" s="23">
        <f t="shared" si="1"/>
        <v>175</v>
      </c>
      <c r="E12" s="23">
        <v>58</v>
      </c>
      <c r="F12" s="23">
        <f t="shared" si="2"/>
        <v>117</v>
      </c>
      <c r="G12" s="23">
        <f t="shared" si="3"/>
        <v>117</v>
      </c>
      <c r="H12" s="23">
        <v>0</v>
      </c>
      <c r="I12" s="23">
        <v>0</v>
      </c>
      <c r="J12" s="23">
        <v>51</v>
      </c>
      <c r="K12" s="23">
        <v>66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54" ht="15.75">
      <c r="A13" s="69" t="s">
        <v>21</v>
      </c>
      <c r="B13" s="24" t="s">
        <v>136</v>
      </c>
      <c r="C13" s="25" t="s">
        <v>110</v>
      </c>
      <c r="D13" s="23">
        <f t="shared" si="1"/>
        <v>176</v>
      </c>
      <c r="E13" s="23">
        <v>59</v>
      </c>
      <c r="F13" s="23">
        <f>J13+K13+L13+M13+N13+O13</f>
        <v>117</v>
      </c>
      <c r="G13" s="23">
        <f t="shared" si="3"/>
        <v>117</v>
      </c>
      <c r="H13" s="23">
        <v>0</v>
      </c>
      <c r="I13" s="23">
        <v>0</v>
      </c>
      <c r="J13" s="23">
        <v>51</v>
      </c>
      <c r="K13" s="23">
        <v>66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spans="1:54" ht="15.75">
      <c r="A14" s="69" t="s">
        <v>22</v>
      </c>
      <c r="B14" s="24" t="s">
        <v>156</v>
      </c>
      <c r="C14" s="25" t="s">
        <v>110</v>
      </c>
      <c r="D14" s="23">
        <f t="shared" si="1"/>
        <v>117</v>
      </c>
      <c r="E14" s="23">
        <v>39</v>
      </c>
      <c r="F14" s="23">
        <f t="shared" si="2"/>
        <v>78</v>
      </c>
      <c r="G14" s="23">
        <f t="shared" si="3"/>
        <v>58</v>
      </c>
      <c r="H14" s="23">
        <v>20</v>
      </c>
      <c r="I14" s="23">
        <v>0</v>
      </c>
      <c r="J14" s="23">
        <v>34</v>
      </c>
      <c r="K14" s="23">
        <v>44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</row>
    <row r="15" spans="1:54" ht="15.75">
      <c r="A15" s="69" t="s">
        <v>61</v>
      </c>
      <c r="B15" s="24" t="s">
        <v>157</v>
      </c>
      <c r="C15" s="25" t="s">
        <v>110</v>
      </c>
      <c r="D15" s="23">
        <f t="shared" si="1"/>
        <v>117</v>
      </c>
      <c r="E15" s="23">
        <v>39</v>
      </c>
      <c r="F15" s="23">
        <f t="shared" si="2"/>
        <v>78</v>
      </c>
      <c r="G15" s="23">
        <f t="shared" si="3"/>
        <v>78</v>
      </c>
      <c r="H15" s="23">
        <v>0</v>
      </c>
      <c r="I15" s="23">
        <v>0</v>
      </c>
      <c r="J15" s="23">
        <v>34</v>
      </c>
      <c r="K15" s="23">
        <v>44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spans="1:54" ht="15.75">
      <c r="A16" s="69" t="s">
        <v>62</v>
      </c>
      <c r="B16" s="24" t="s">
        <v>32</v>
      </c>
      <c r="C16" s="25" t="s">
        <v>137</v>
      </c>
      <c r="D16" s="23">
        <f t="shared" si="1"/>
        <v>176</v>
      </c>
      <c r="E16" s="23">
        <v>59</v>
      </c>
      <c r="F16" s="23">
        <f t="shared" si="2"/>
        <v>117</v>
      </c>
      <c r="G16" s="23">
        <f t="shared" si="3"/>
        <v>2</v>
      </c>
      <c r="H16" s="23">
        <v>115</v>
      </c>
      <c r="I16" s="23">
        <v>0</v>
      </c>
      <c r="J16" s="23">
        <v>51</v>
      </c>
      <c r="K16" s="23">
        <v>66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spans="1:22" ht="15.75">
      <c r="A17" s="69" t="s">
        <v>63</v>
      </c>
      <c r="B17" s="24" t="s">
        <v>113</v>
      </c>
      <c r="C17" s="25" t="s">
        <v>110</v>
      </c>
      <c r="D17" s="23">
        <f t="shared" si="1"/>
        <v>105</v>
      </c>
      <c r="E17" s="23">
        <v>35</v>
      </c>
      <c r="F17" s="23">
        <f t="shared" si="2"/>
        <v>70</v>
      </c>
      <c r="G17" s="23">
        <f t="shared" si="3"/>
        <v>30</v>
      </c>
      <c r="H17" s="23">
        <v>40</v>
      </c>
      <c r="I17" s="23">
        <v>0</v>
      </c>
      <c r="J17" s="23">
        <v>32</v>
      </c>
      <c r="K17" s="23">
        <v>38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</row>
    <row r="18" spans="1:22" ht="15.75">
      <c r="A18" s="69" t="s">
        <v>64</v>
      </c>
      <c r="B18" s="24" t="s">
        <v>36</v>
      </c>
      <c r="C18" s="25" t="s">
        <v>109</v>
      </c>
      <c r="D18" s="23">
        <f t="shared" si="1"/>
        <v>435</v>
      </c>
      <c r="E18" s="23">
        <v>145</v>
      </c>
      <c r="F18" s="23">
        <f t="shared" si="2"/>
        <v>290</v>
      </c>
      <c r="G18" s="23">
        <f t="shared" si="3"/>
        <v>290</v>
      </c>
      <c r="H18" s="23">
        <v>0</v>
      </c>
      <c r="I18" s="23">
        <v>0</v>
      </c>
      <c r="J18" s="23">
        <v>120</v>
      </c>
      <c r="K18" s="23">
        <v>170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</row>
    <row r="19" spans="1:22" s="40" customFormat="1" ht="30.95" customHeight="1">
      <c r="A19" s="70" t="s">
        <v>65</v>
      </c>
      <c r="B19" s="38" t="s">
        <v>114</v>
      </c>
      <c r="C19" s="83" t="s">
        <v>110</v>
      </c>
      <c r="D19" s="39">
        <f t="shared" si="1"/>
        <v>142</v>
      </c>
      <c r="E19" s="39">
        <v>47</v>
      </c>
      <c r="F19" s="39">
        <f t="shared" si="2"/>
        <v>95</v>
      </c>
      <c r="G19" s="39">
        <f t="shared" si="3"/>
        <v>65</v>
      </c>
      <c r="H19" s="39">
        <v>30</v>
      </c>
      <c r="I19" s="39">
        <v>0</v>
      </c>
      <c r="J19" s="39">
        <v>51</v>
      </c>
      <c r="K19" s="39">
        <v>44</v>
      </c>
      <c r="L19" s="39">
        <v>0</v>
      </c>
      <c r="M19" s="39">
        <v>0</v>
      </c>
      <c r="N19" s="23">
        <v>0</v>
      </c>
      <c r="O19" s="23">
        <v>0</v>
      </c>
      <c r="P19" s="23">
        <v>0</v>
      </c>
      <c r="Q19" s="23">
        <v>0</v>
      </c>
    </row>
    <row r="20" spans="1:22" ht="15.75">
      <c r="A20" s="69" t="s">
        <v>66</v>
      </c>
      <c r="B20" s="26" t="s">
        <v>158</v>
      </c>
      <c r="C20" s="83" t="s">
        <v>109</v>
      </c>
      <c r="D20" s="23">
        <f t="shared" si="1"/>
        <v>254</v>
      </c>
      <c r="E20" s="23">
        <v>85</v>
      </c>
      <c r="F20" s="23">
        <f t="shared" si="2"/>
        <v>169</v>
      </c>
      <c r="G20" s="23">
        <f t="shared" si="3"/>
        <v>139</v>
      </c>
      <c r="H20" s="23">
        <v>30</v>
      </c>
      <c r="I20" s="23">
        <v>0</v>
      </c>
      <c r="J20" s="23">
        <v>69</v>
      </c>
      <c r="K20" s="23">
        <v>100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</row>
    <row r="21" spans="1:22" ht="3" customHeight="1">
      <c r="A21" s="69"/>
      <c r="B21" s="24"/>
      <c r="C21" s="2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22" s="42" customFormat="1" ht="30.95" customHeight="1">
      <c r="A22" s="71" t="s">
        <v>24</v>
      </c>
      <c r="B22" s="50" t="s">
        <v>54</v>
      </c>
      <c r="C22" s="48" t="s">
        <v>117</v>
      </c>
      <c r="D22" s="49">
        <f>SUM(D23:D26)</f>
        <v>654</v>
      </c>
      <c r="E22" s="49">
        <f>SUM(E23:E26)</f>
        <v>218</v>
      </c>
      <c r="F22" s="49">
        <f>SUM(F23:F26)</f>
        <v>436</v>
      </c>
      <c r="G22" s="49">
        <f>SUM(G23:G26)</f>
        <v>30</v>
      </c>
      <c r="H22" s="49">
        <f>SUM(H23:H26)</f>
        <v>406</v>
      </c>
      <c r="I22" s="49">
        <f t="shared" ref="I22:Q22" si="4">SUM(I23:I26)</f>
        <v>0</v>
      </c>
      <c r="J22" s="49">
        <f t="shared" si="4"/>
        <v>0</v>
      </c>
      <c r="K22" s="49">
        <f t="shared" si="4"/>
        <v>0</v>
      </c>
      <c r="L22" s="49">
        <f t="shared" si="4"/>
        <v>64</v>
      </c>
      <c r="M22" s="49">
        <f t="shared" si="4"/>
        <v>100</v>
      </c>
      <c r="N22" s="49">
        <f t="shared" si="4"/>
        <v>108</v>
      </c>
      <c r="O22" s="49">
        <f t="shared" si="4"/>
        <v>52</v>
      </c>
      <c r="P22" s="49">
        <f t="shared" si="4"/>
        <v>60</v>
      </c>
      <c r="Q22" s="49">
        <f t="shared" si="4"/>
        <v>52</v>
      </c>
      <c r="R22" s="109" t="s">
        <v>126</v>
      </c>
      <c r="S22" s="109"/>
    </row>
    <row r="23" spans="1:22" ht="15.75">
      <c r="A23" s="69" t="s">
        <v>25</v>
      </c>
      <c r="B23" s="24" t="s">
        <v>26</v>
      </c>
      <c r="C23" s="23" t="s">
        <v>80</v>
      </c>
      <c r="D23" s="23">
        <f>E23+F23</f>
        <v>58</v>
      </c>
      <c r="E23" s="23">
        <v>10</v>
      </c>
      <c r="F23" s="23">
        <f>J23+K23+L23+M23+N23+O23+P23+Q23</f>
        <v>48</v>
      </c>
      <c r="G23" s="23">
        <f>F23-H23</f>
        <v>14</v>
      </c>
      <c r="H23" s="23">
        <v>34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48</v>
      </c>
      <c r="O23" s="23">
        <v>0</v>
      </c>
      <c r="P23" s="23">
        <v>0</v>
      </c>
      <c r="Q23" s="23">
        <v>0</v>
      </c>
      <c r="R23" s="81">
        <f>SUM(L23:L26,L29:L31,L34:L49,L52:L57,L59:L64,L66:L69,L71:L75,L77:L79,L81:L82)/16</f>
        <v>36</v>
      </c>
      <c r="S23" s="81">
        <f>SUM(M23:M26,M29:M30,M34:M49,M52:M57,M59:M64,M66:M70,M81:M83)/23</f>
        <v>36</v>
      </c>
      <c r="T23" s="81"/>
    </row>
    <row r="24" spans="1:22" ht="15.75" customHeight="1">
      <c r="A24" s="69" t="s">
        <v>27</v>
      </c>
      <c r="B24" s="24" t="s">
        <v>30</v>
      </c>
      <c r="C24" s="23" t="s">
        <v>80</v>
      </c>
      <c r="D24" s="23">
        <f>E24+F24</f>
        <v>58</v>
      </c>
      <c r="E24" s="23">
        <v>10</v>
      </c>
      <c r="F24" s="23">
        <f>J24+K24+L24+M24+N24+O24+P24+Q24</f>
        <v>48</v>
      </c>
      <c r="G24" s="23">
        <f>F24-H24</f>
        <v>4</v>
      </c>
      <c r="H24" s="23">
        <v>44</v>
      </c>
      <c r="I24" s="23">
        <v>0</v>
      </c>
      <c r="J24" s="23">
        <v>0</v>
      </c>
      <c r="K24" s="23">
        <v>0</v>
      </c>
      <c r="L24" s="23">
        <v>0</v>
      </c>
      <c r="M24" s="23">
        <v>48</v>
      </c>
      <c r="N24" s="23">
        <v>0</v>
      </c>
      <c r="O24" s="23">
        <v>0</v>
      </c>
      <c r="P24" s="23">
        <v>0</v>
      </c>
      <c r="Q24" s="89">
        <v>0</v>
      </c>
      <c r="R24" s="120" t="s">
        <v>127</v>
      </c>
      <c r="S24" s="120"/>
    </row>
    <row r="25" spans="1:22" s="42" customFormat="1" ht="30.95" customHeight="1">
      <c r="A25" s="69" t="s">
        <v>28</v>
      </c>
      <c r="B25" s="43" t="s">
        <v>31</v>
      </c>
      <c r="C25" s="85" t="s">
        <v>203</v>
      </c>
      <c r="D25" s="27">
        <f>E25+F25</f>
        <v>198</v>
      </c>
      <c r="E25" s="27">
        <v>28</v>
      </c>
      <c r="F25" s="23">
        <f t="shared" ref="F25:F26" si="5">J25+K25+L25+M25+N25+O25+P25+Q25</f>
        <v>170</v>
      </c>
      <c r="G25" s="27">
        <f>F25-H25</f>
        <v>0</v>
      </c>
      <c r="H25" s="27">
        <v>170</v>
      </c>
      <c r="I25" s="27">
        <v>0</v>
      </c>
      <c r="J25" s="27">
        <v>0</v>
      </c>
      <c r="K25" s="27">
        <v>0</v>
      </c>
      <c r="L25" s="27">
        <v>32</v>
      </c>
      <c r="M25" s="27">
        <v>26</v>
      </c>
      <c r="N25" s="27">
        <v>30</v>
      </c>
      <c r="O25" s="27">
        <v>26</v>
      </c>
      <c r="P25" s="27">
        <v>30</v>
      </c>
      <c r="Q25" s="27">
        <v>26</v>
      </c>
      <c r="R25" s="81">
        <f>SUM(N23:N26,N29:N31,N34:N49,N52:N57,N59:N64,N66:N69,N71:N75,N77:N79,N81:N82)/16</f>
        <v>36</v>
      </c>
      <c r="S25" s="81">
        <f>SUM(O23:O26,O29:O31,O34:O49,O52:O57,O59:O64,O66:O69,O71:O75,O77:O79,O81:O82)/23</f>
        <v>36</v>
      </c>
      <c r="T25" s="81"/>
      <c r="U25" s="44"/>
      <c r="V25" s="44"/>
    </row>
    <row r="26" spans="1:22" s="42" customFormat="1" ht="15.75">
      <c r="A26" s="69" t="s">
        <v>29</v>
      </c>
      <c r="B26" s="43" t="s">
        <v>32</v>
      </c>
      <c r="C26" s="91" t="s">
        <v>143</v>
      </c>
      <c r="D26" s="27">
        <f>E26+F26</f>
        <v>340</v>
      </c>
      <c r="E26" s="27">
        <v>170</v>
      </c>
      <c r="F26" s="23">
        <f t="shared" si="5"/>
        <v>170</v>
      </c>
      <c r="G26" s="27">
        <f>F26-H26</f>
        <v>12</v>
      </c>
      <c r="H26" s="27">
        <v>158</v>
      </c>
      <c r="I26" s="27">
        <v>0</v>
      </c>
      <c r="J26" s="27">
        <v>0</v>
      </c>
      <c r="K26" s="27">
        <v>0</v>
      </c>
      <c r="L26" s="27">
        <v>32</v>
      </c>
      <c r="M26" s="27">
        <v>26</v>
      </c>
      <c r="N26" s="27">
        <v>30</v>
      </c>
      <c r="O26" s="27">
        <v>26</v>
      </c>
      <c r="P26" s="27">
        <v>30</v>
      </c>
      <c r="Q26" s="27">
        <v>26</v>
      </c>
      <c r="R26" s="120" t="s">
        <v>133</v>
      </c>
      <c r="S26" s="120"/>
    </row>
    <row r="27" spans="1:22" ht="3" customHeight="1">
      <c r="A27" s="69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89"/>
      <c r="R27" s="120"/>
      <c r="S27" s="120"/>
    </row>
    <row r="28" spans="1:22" s="42" customFormat="1" ht="30.95" customHeight="1">
      <c r="A28" s="71" t="s">
        <v>33</v>
      </c>
      <c r="B28" s="50" t="s">
        <v>55</v>
      </c>
      <c r="C28" s="49" t="s">
        <v>97</v>
      </c>
      <c r="D28" s="49">
        <f>SUM(D29:D31)</f>
        <v>212</v>
      </c>
      <c r="E28" s="49">
        <f t="shared" ref="E28:Q28" si="6">SUM(E29:E31)</f>
        <v>70</v>
      </c>
      <c r="F28" s="49">
        <f t="shared" si="6"/>
        <v>142</v>
      </c>
      <c r="G28" s="49">
        <f t="shared" si="6"/>
        <v>92</v>
      </c>
      <c r="H28" s="49">
        <f t="shared" si="6"/>
        <v>50</v>
      </c>
      <c r="I28" s="49">
        <f t="shared" si="6"/>
        <v>0</v>
      </c>
      <c r="J28" s="49">
        <f t="shared" si="6"/>
        <v>0</v>
      </c>
      <c r="K28" s="49">
        <f t="shared" si="6"/>
        <v>0</v>
      </c>
      <c r="L28" s="49">
        <f t="shared" si="6"/>
        <v>72</v>
      </c>
      <c r="M28" s="49">
        <f t="shared" si="6"/>
        <v>70</v>
      </c>
      <c r="N28" s="49">
        <f t="shared" si="6"/>
        <v>0</v>
      </c>
      <c r="O28" s="49">
        <f t="shared" si="6"/>
        <v>0</v>
      </c>
      <c r="P28" s="49">
        <f t="shared" si="6"/>
        <v>0</v>
      </c>
      <c r="Q28" s="49">
        <f t="shared" si="6"/>
        <v>0</v>
      </c>
      <c r="R28" s="42">
        <f>SUM(P23:P26,P29:P31,P34:P49,P52:P57,P59:P64,P66:P69,P71:P75,P77:P79,P81:P82)/17</f>
        <v>36</v>
      </c>
      <c r="S28" s="42">
        <f>SUM(Q23:Q26,Q29:Q31,Q34:Q49,Q52:Q57,Q59:Q64,Q66:Q70,Q71:Q75,Q77:Q79,Q81:Q82)/14</f>
        <v>36</v>
      </c>
    </row>
    <row r="29" spans="1:22" ht="15.75">
      <c r="A29" s="69" t="s">
        <v>34</v>
      </c>
      <c r="B29" s="24" t="s">
        <v>36</v>
      </c>
      <c r="C29" s="45" t="s">
        <v>110</v>
      </c>
      <c r="D29" s="23">
        <f>E29+F29</f>
        <v>110</v>
      </c>
      <c r="E29" s="23">
        <v>36</v>
      </c>
      <c r="F29" s="27">
        <f>J29+K29+L29+M29+N29+O29+P29+Q29</f>
        <v>74</v>
      </c>
      <c r="G29" s="23">
        <f>F29-H29</f>
        <v>54</v>
      </c>
      <c r="H29" s="23">
        <v>20</v>
      </c>
      <c r="I29" s="23">
        <v>0</v>
      </c>
      <c r="J29" s="23">
        <v>0</v>
      </c>
      <c r="K29" s="23">
        <v>0</v>
      </c>
      <c r="L29" s="23">
        <v>36</v>
      </c>
      <c r="M29" s="23">
        <v>38</v>
      </c>
      <c r="N29" s="23">
        <v>0</v>
      </c>
      <c r="O29" s="23">
        <v>0</v>
      </c>
      <c r="P29" s="23">
        <v>0</v>
      </c>
      <c r="Q29" s="23">
        <v>0</v>
      </c>
      <c r="R29" s="120"/>
      <c r="S29" s="120"/>
    </row>
    <row r="30" spans="1:22" s="86" customFormat="1" ht="15.75">
      <c r="A30" s="87" t="s">
        <v>35</v>
      </c>
      <c r="B30" s="88" t="s">
        <v>160</v>
      </c>
      <c r="C30" s="85" t="s">
        <v>110</v>
      </c>
      <c r="D30" s="23">
        <f t="shared" ref="D30" si="7">E30+F30</f>
        <v>102</v>
      </c>
      <c r="E30" s="39">
        <v>34</v>
      </c>
      <c r="F30" s="27">
        <f>J30+K30+L30+M30+N30+O30+P30+Q30</f>
        <v>68</v>
      </c>
      <c r="G30" s="39">
        <f>F30-H30</f>
        <v>38</v>
      </c>
      <c r="H30" s="39">
        <v>30</v>
      </c>
      <c r="I30" s="39">
        <v>0</v>
      </c>
      <c r="J30" s="39">
        <v>0</v>
      </c>
      <c r="K30" s="39">
        <v>0</v>
      </c>
      <c r="L30" s="39">
        <v>36</v>
      </c>
      <c r="M30" s="39">
        <v>32</v>
      </c>
      <c r="N30" s="39">
        <v>0</v>
      </c>
      <c r="O30" s="39">
        <v>0</v>
      </c>
      <c r="P30" s="39">
        <v>0</v>
      </c>
      <c r="Q30" s="39">
        <v>0</v>
      </c>
      <c r="R30" s="120"/>
      <c r="S30" s="120"/>
    </row>
    <row r="31" spans="1:22" ht="5.0999999999999996" customHeight="1">
      <c r="A31" s="69"/>
      <c r="B31" s="24"/>
      <c r="C31" s="23"/>
      <c r="D31" s="23"/>
      <c r="E31" s="23"/>
      <c r="F31" s="27"/>
      <c r="G31" s="39"/>
      <c r="H31" s="23"/>
      <c r="I31" s="39"/>
      <c r="J31" s="39"/>
      <c r="K31" s="39"/>
      <c r="L31" s="23"/>
      <c r="M31" s="23"/>
      <c r="N31" s="39"/>
      <c r="O31" s="39"/>
      <c r="P31" s="39"/>
      <c r="Q31" s="39"/>
      <c r="R31" s="42"/>
      <c r="S31" s="42"/>
    </row>
    <row r="32" spans="1:22" s="44" customFormat="1" ht="30.95" customHeight="1">
      <c r="A32" s="71" t="s">
        <v>38</v>
      </c>
      <c r="B32" s="51" t="s">
        <v>119</v>
      </c>
      <c r="C32" s="48" t="s">
        <v>102</v>
      </c>
      <c r="D32" s="49">
        <f t="shared" ref="D32:Q32" si="8">D33+D50</f>
        <v>4588</v>
      </c>
      <c r="E32" s="49">
        <f t="shared" si="8"/>
        <v>1242</v>
      </c>
      <c r="F32" s="49">
        <f t="shared" si="8"/>
        <v>3346</v>
      </c>
      <c r="G32" s="49">
        <f t="shared" si="8"/>
        <v>1598</v>
      </c>
      <c r="H32" s="49">
        <f t="shared" si="8"/>
        <v>774</v>
      </c>
      <c r="I32" s="49">
        <f t="shared" si="8"/>
        <v>110</v>
      </c>
      <c r="J32" s="49">
        <f t="shared" si="8"/>
        <v>0</v>
      </c>
      <c r="K32" s="49">
        <f t="shared" si="8"/>
        <v>0</v>
      </c>
      <c r="L32" s="49">
        <f t="shared" si="8"/>
        <v>440</v>
      </c>
      <c r="M32" s="49">
        <f t="shared" si="8"/>
        <v>658</v>
      </c>
      <c r="N32" s="49">
        <f t="shared" si="8"/>
        <v>468</v>
      </c>
      <c r="O32" s="49">
        <f t="shared" si="8"/>
        <v>776</v>
      </c>
      <c r="P32" s="49">
        <f t="shared" si="8"/>
        <v>552</v>
      </c>
      <c r="Q32" s="49">
        <f t="shared" si="8"/>
        <v>452</v>
      </c>
    </row>
    <row r="33" spans="1:17" ht="15.75" customHeight="1">
      <c r="A33" s="73" t="s">
        <v>23</v>
      </c>
      <c r="B33" s="52" t="s">
        <v>118</v>
      </c>
      <c r="C33" s="80" t="s">
        <v>121</v>
      </c>
      <c r="D33" s="54">
        <f t="shared" ref="D33:Q33" si="9">SUM(D34:D49)</f>
        <v>1620</v>
      </c>
      <c r="E33" s="54">
        <f t="shared" si="9"/>
        <v>502</v>
      </c>
      <c r="F33" s="54">
        <f t="shared" si="9"/>
        <v>1118</v>
      </c>
      <c r="G33" s="54">
        <f t="shared" si="9"/>
        <v>732</v>
      </c>
      <c r="H33" s="54">
        <f t="shared" si="9"/>
        <v>366</v>
      </c>
      <c r="I33" s="54">
        <f t="shared" si="9"/>
        <v>20</v>
      </c>
      <c r="J33" s="54">
        <f t="shared" si="9"/>
        <v>0</v>
      </c>
      <c r="K33" s="54">
        <f t="shared" si="9"/>
        <v>0</v>
      </c>
      <c r="L33" s="54">
        <f t="shared" si="9"/>
        <v>304</v>
      </c>
      <c r="M33" s="54">
        <f t="shared" si="9"/>
        <v>470</v>
      </c>
      <c r="N33" s="54">
        <f t="shared" si="9"/>
        <v>144</v>
      </c>
      <c r="O33" s="54">
        <f t="shared" si="9"/>
        <v>128</v>
      </c>
      <c r="P33" s="54">
        <f t="shared" si="9"/>
        <v>0</v>
      </c>
      <c r="Q33" s="54">
        <f t="shared" si="9"/>
        <v>72</v>
      </c>
    </row>
    <row r="34" spans="1:17" ht="15.75">
      <c r="A34" s="69" t="s">
        <v>88</v>
      </c>
      <c r="B34" s="24" t="s">
        <v>162</v>
      </c>
      <c r="C34" s="45" t="s">
        <v>204</v>
      </c>
      <c r="D34" s="23">
        <f t="shared" ref="D34:D49" si="10">E34+F34</f>
        <v>226</v>
      </c>
      <c r="E34" s="23">
        <v>70</v>
      </c>
      <c r="F34" s="27">
        <f>J34+K34+L34+M34+N34+O34+P34+Q34</f>
        <v>156</v>
      </c>
      <c r="G34" s="23">
        <f>F34-H34-I34</f>
        <v>18</v>
      </c>
      <c r="H34" s="27">
        <v>138</v>
      </c>
      <c r="I34" s="23">
        <v>0</v>
      </c>
      <c r="J34" s="27">
        <v>0</v>
      </c>
      <c r="K34" s="27">
        <v>0</v>
      </c>
      <c r="L34" s="27">
        <v>48</v>
      </c>
      <c r="M34" s="27">
        <v>60</v>
      </c>
      <c r="N34" s="27">
        <v>48</v>
      </c>
      <c r="O34" s="27">
        <v>0</v>
      </c>
      <c r="P34" s="27">
        <v>0</v>
      </c>
      <c r="Q34" s="27">
        <v>0</v>
      </c>
    </row>
    <row r="35" spans="1:17" ht="15.75">
      <c r="A35" s="69" t="s">
        <v>89</v>
      </c>
      <c r="B35" s="24" t="s">
        <v>163</v>
      </c>
      <c r="C35" s="45" t="s">
        <v>205</v>
      </c>
      <c r="D35" s="23">
        <f t="shared" si="10"/>
        <v>250</v>
      </c>
      <c r="E35" s="23">
        <v>78</v>
      </c>
      <c r="F35" s="27">
        <f t="shared" ref="F35:F49" si="11">J35+K35+L35+M35+N35+O35+P35+Q35</f>
        <v>172</v>
      </c>
      <c r="G35" s="23">
        <f t="shared" ref="G35:G49" si="12">F35-H35-I35</f>
        <v>136</v>
      </c>
      <c r="H35" s="27">
        <v>16</v>
      </c>
      <c r="I35" s="23">
        <v>20</v>
      </c>
      <c r="J35" s="27">
        <v>0</v>
      </c>
      <c r="K35" s="27">
        <v>0</v>
      </c>
      <c r="L35" s="23">
        <v>64</v>
      </c>
      <c r="M35" s="27">
        <v>60</v>
      </c>
      <c r="N35" s="27">
        <v>48</v>
      </c>
      <c r="O35" s="27">
        <v>0</v>
      </c>
      <c r="P35" s="27">
        <v>0</v>
      </c>
      <c r="Q35" s="27">
        <v>0</v>
      </c>
    </row>
    <row r="36" spans="1:17" ht="15.75">
      <c r="A36" s="69" t="s">
        <v>90</v>
      </c>
      <c r="B36" s="24" t="s">
        <v>198</v>
      </c>
      <c r="C36" s="45" t="s">
        <v>109</v>
      </c>
      <c r="D36" s="23">
        <f t="shared" si="10"/>
        <v>153</v>
      </c>
      <c r="E36" s="23">
        <v>45</v>
      </c>
      <c r="F36" s="27">
        <f t="shared" si="11"/>
        <v>108</v>
      </c>
      <c r="G36" s="23">
        <f t="shared" si="12"/>
        <v>88</v>
      </c>
      <c r="H36" s="27">
        <v>20</v>
      </c>
      <c r="I36" s="23">
        <v>0</v>
      </c>
      <c r="J36" s="27">
        <v>0</v>
      </c>
      <c r="K36" s="27">
        <v>0</v>
      </c>
      <c r="L36" s="23">
        <v>48</v>
      </c>
      <c r="M36" s="27">
        <v>60</v>
      </c>
      <c r="N36" s="27">
        <v>0</v>
      </c>
      <c r="O36" s="27">
        <v>0</v>
      </c>
      <c r="P36" s="27">
        <v>0</v>
      </c>
      <c r="Q36" s="27">
        <v>0</v>
      </c>
    </row>
    <row r="37" spans="1:17" ht="15.75">
      <c r="A37" s="69" t="s">
        <v>91</v>
      </c>
      <c r="B37" s="28" t="s">
        <v>164</v>
      </c>
      <c r="C37" s="45" t="s">
        <v>206</v>
      </c>
      <c r="D37" s="27">
        <f t="shared" si="10"/>
        <v>143</v>
      </c>
      <c r="E37" s="27">
        <v>45</v>
      </c>
      <c r="F37" s="27">
        <f t="shared" si="11"/>
        <v>98</v>
      </c>
      <c r="G37" s="23">
        <f t="shared" si="12"/>
        <v>78</v>
      </c>
      <c r="H37" s="27">
        <v>20</v>
      </c>
      <c r="I37" s="27">
        <v>0</v>
      </c>
      <c r="J37" s="27">
        <v>0</v>
      </c>
      <c r="K37" s="27">
        <v>0</v>
      </c>
      <c r="L37" s="27">
        <v>48</v>
      </c>
      <c r="M37" s="27">
        <v>50</v>
      </c>
      <c r="N37" s="27">
        <v>0</v>
      </c>
      <c r="O37" s="27">
        <v>0</v>
      </c>
      <c r="P37" s="27">
        <v>0</v>
      </c>
      <c r="Q37" s="27">
        <v>0</v>
      </c>
    </row>
    <row r="38" spans="1:17" s="42" customFormat="1" ht="31.5" customHeight="1">
      <c r="A38" s="72" t="s">
        <v>92</v>
      </c>
      <c r="B38" s="38" t="s">
        <v>165</v>
      </c>
      <c r="C38" s="45" t="s">
        <v>110</v>
      </c>
      <c r="D38" s="27">
        <f t="shared" si="10"/>
        <v>120</v>
      </c>
      <c r="E38" s="27">
        <v>38</v>
      </c>
      <c r="F38" s="27">
        <f t="shared" si="11"/>
        <v>82</v>
      </c>
      <c r="G38" s="27">
        <f t="shared" si="12"/>
        <v>58</v>
      </c>
      <c r="H38" s="27">
        <v>24</v>
      </c>
      <c r="I38" s="27">
        <v>0</v>
      </c>
      <c r="J38" s="27">
        <v>0</v>
      </c>
      <c r="K38" s="27">
        <v>0</v>
      </c>
      <c r="L38" s="27">
        <v>32</v>
      </c>
      <c r="M38" s="27">
        <v>50</v>
      </c>
      <c r="N38" s="27">
        <v>0</v>
      </c>
      <c r="O38" s="27">
        <v>0</v>
      </c>
      <c r="P38" s="27">
        <v>0</v>
      </c>
      <c r="Q38" s="27">
        <v>0</v>
      </c>
    </row>
    <row r="39" spans="1:17" ht="15.75" customHeight="1">
      <c r="A39" s="69" t="s">
        <v>93</v>
      </c>
      <c r="B39" s="24" t="s">
        <v>166</v>
      </c>
      <c r="C39" s="27" t="s">
        <v>76</v>
      </c>
      <c r="D39" s="23">
        <f t="shared" si="10"/>
        <v>74</v>
      </c>
      <c r="E39" s="23">
        <v>24</v>
      </c>
      <c r="F39" s="27">
        <f t="shared" si="11"/>
        <v>50</v>
      </c>
      <c r="G39" s="23">
        <f t="shared" si="12"/>
        <v>40</v>
      </c>
      <c r="H39" s="27">
        <v>10</v>
      </c>
      <c r="I39" s="23">
        <v>0</v>
      </c>
      <c r="J39" s="27">
        <v>0</v>
      </c>
      <c r="K39" s="27">
        <v>0</v>
      </c>
      <c r="L39" s="27">
        <v>0</v>
      </c>
      <c r="M39" s="27">
        <v>50</v>
      </c>
      <c r="N39" s="27">
        <v>0</v>
      </c>
      <c r="O39" s="27">
        <v>0</v>
      </c>
      <c r="P39" s="27">
        <v>0</v>
      </c>
      <c r="Q39" s="27">
        <v>0</v>
      </c>
    </row>
    <row r="40" spans="1:17" ht="15.75" customHeight="1">
      <c r="A40" s="69" t="s">
        <v>94</v>
      </c>
      <c r="B40" s="28" t="s">
        <v>191</v>
      </c>
      <c r="C40" s="27" t="s">
        <v>80</v>
      </c>
      <c r="D40" s="23">
        <f t="shared" si="10"/>
        <v>72</v>
      </c>
      <c r="E40" s="23">
        <v>24</v>
      </c>
      <c r="F40" s="27">
        <f t="shared" si="11"/>
        <v>48</v>
      </c>
      <c r="G40" s="23">
        <f t="shared" si="12"/>
        <v>30</v>
      </c>
      <c r="H40" s="27">
        <v>18</v>
      </c>
      <c r="I40" s="23">
        <v>0</v>
      </c>
      <c r="J40" s="27">
        <v>0</v>
      </c>
      <c r="K40" s="27">
        <v>0</v>
      </c>
      <c r="L40" s="27">
        <v>0</v>
      </c>
      <c r="M40" s="27">
        <v>0</v>
      </c>
      <c r="N40" s="27">
        <v>48</v>
      </c>
      <c r="O40" s="27">
        <v>0</v>
      </c>
      <c r="P40" s="27">
        <v>0</v>
      </c>
      <c r="Q40" s="27">
        <v>0</v>
      </c>
    </row>
    <row r="41" spans="1:17" ht="31.5" customHeight="1">
      <c r="A41" s="72" t="s">
        <v>95</v>
      </c>
      <c r="B41" s="28" t="s">
        <v>139</v>
      </c>
      <c r="C41" s="27" t="s">
        <v>80</v>
      </c>
      <c r="D41" s="27">
        <f t="shared" si="10"/>
        <v>96</v>
      </c>
      <c r="E41" s="27">
        <v>32</v>
      </c>
      <c r="F41" s="27">
        <f t="shared" si="11"/>
        <v>64</v>
      </c>
      <c r="G41" s="27">
        <f t="shared" si="12"/>
        <v>14</v>
      </c>
      <c r="H41" s="27">
        <v>50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64</v>
      </c>
      <c r="P41" s="27">
        <v>0</v>
      </c>
      <c r="Q41" s="27">
        <v>0</v>
      </c>
    </row>
    <row r="42" spans="1:17" ht="15.75" customHeight="1">
      <c r="A42" s="69" t="s">
        <v>96</v>
      </c>
      <c r="B42" s="24" t="s">
        <v>140</v>
      </c>
      <c r="C42" s="27" t="s">
        <v>76</v>
      </c>
      <c r="D42" s="23">
        <f t="shared" si="10"/>
        <v>96</v>
      </c>
      <c r="E42" s="23">
        <v>24</v>
      </c>
      <c r="F42" s="27">
        <f t="shared" si="11"/>
        <v>72</v>
      </c>
      <c r="G42" s="23">
        <f t="shared" si="12"/>
        <v>62</v>
      </c>
      <c r="H42" s="27">
        <v>10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72</v>
      </c>
    </row>
    <row r="43" spans="1:17" ht="15.75" hidden="1" customHeight="1">
      <c r="A43" s="69"/>
      <c r="B43" s="24"/>
      <c r="C43" s="29"/>
      <c r="D43" s="23"/>
      <c r="E43" s="30"/>
      <c r="F43" s="27">
        <f t="shared" si="11"/>
        <v>0</v>
      </c>
      <c r="G43" s="23"/>
      <c r="H43" s="29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.75" hidden="1" customHeight="1">
      <c r="A44" s="69"/>
      <c r="B44" s="24"/>
      <c r="C44" s="29"/>
      <c r="D44" s="23"/>
      <c r="E44" s="30"/>
      <c r="F44" s="27">
        <f t="shared" si="11"/>
        <v>0</v>
      </c>
      <c r="G44" s="23"/>
      <c r="H44" s="29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31.5" hidden="1" customHeight="1">
      <c r="A45" s="69"/>
      <c r="B45" s="28"/>
      <c r="C45" s="29"/>
      <c r="D45" s="27"/>
      <c r="E45" s="29"/>
      <c r="F45" s="27">
        <f t="shared" si="11"/>
        <v>0</v>
      </c>
      <c r="G45" s="27"/>
      <c r="H45" s="29"/>
      <c r="I45" s="27"/>
      <c r="J45" s="29"/>
      <c r="K45" s="29"/>
      <c r="L45" s="29"/>
      <c r="M45" s="29"/>
      <c r="N45" s="29"/>
      <c r="O45" s="27"/>
      <c r="P45" s="27"/>
      <c r="Q45" s="27"/>
    </row>
    <row r="46" spans="1:17" ht="15.75" customHeight="1">
      <c r="A46" s="69" t="s">
        <v>128</v>
      </c>
      <c r="B46" s="24" t="s">
        <v>37</v>
      </c>
      <c r="C46" s="29" t="s">
        <v>76</v>
      </c>
      <c r="D46" s="23">
        <f t="shared" si="10"/>
        <v>102</v>
      </c>
      <c r="E46" s="30">
        <v>34</v>
      </c>
      <c r="F46" s="27">
        <f t="shared" si="11"/>
        <v>68</v>
      </c>
      <c r="G46" s="23">
        <f t="shared" si="12"/>
        <v>48</v>
      </c>
      <c r="H46" s="29">
        <v>20</v>
      </c>
      <c r="I46" s="27">
        <v>0</v>
      </c>
      <c r="J46" s="30">
        <v>0</v>
      </c>
      <c r="K46" s="30">
        <v>0</v>
      </c>
      <c r="L46" s="30">
        <v>0</v>
      </c>
      <c r="M46" s="30">
        <v>68</v>
      </c>
      <c r="N46" s="30">
        <v>0</v>
      </c>
      <c r="O46" s="27">
        <v>0</v>
      </c>
      <c r="P46" s="27">
        <v>0</v>
      </c>
      <c r="Q46" s="27">
        <v>0</v>
      </c>
    </row>
    <row r="47" spans="1:17" ht="15.75" customHeight="1">
      <c r="A47" s="69" t="s">
        <v>129</v>
      </c>
      <c r="B47" s="24" t="s">
        <v>167</v>
      </c>
      <c r="C47" s="29" t="s">
        <v>76</v>
      </c>
      <c r="D47" s="23">
        <f t="shared" si="10"/>
        <v>96</v>
      </c>
      <c r="E47" s="30">
        <v>32</v>
      </c>
      <c r="F47" s="27">
        <f t="shared" si="11"/>
        <v>64</v>
      </c>
      <c r="G47" s="23">
        <f t="shared" si="12"/>
        <v>50</v>
      </c>
      <c r="H47" s="29">
        <v>14</v>
      </c>
      <c r="I47" s="27">
        <v>0</v>
      </c>
      <c r="J47" s="30">
        <v>0</v>
      </c>
      <c r="K47" s="30">
        <v>0</v>
      </c>
      <c r="L47" s="30">
        <v>64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</row>
    <row r="48" spans="1:17" ht="15.75" customHeight="1">
      <c r="A48" s="69" t="s">
        <v>144</v>
      </c>
      <c r="B48" s="24" t="s">
        <v>194</v>
      </c>
      <c r="C48" s="29" t="s">
        <v>80</v>
      </c>
      <c r="D48" s="23">
        <f t="shared" si="10"/>
        <v>104</v>
      </c>
      <c r="E48" s="30">
        <v>32</v>
      </c>
      <c r="F48" s="27">
        <f t="shared" si="11"/>
        <v>72</v>
      </c>
      <c r="G48" s="23">
        <f t="shared" si="12"/>
        <v>56</v>
      </c>
      <c r="H48" s="29">
        <v>16</v>
      </c>
      <c r="I48" s="27">
        <v>0</v>
      </c>
      <c r="J48" s="30">
        <v>0</v>
      </c>
      <c r="K48" s="30">
        <v>0</v>
      </c>
      <c r="L48" s="30">
        <v>0</v>
      </c>
      <c r="M48" s="30">
        <v>72</v>
      </c>
      <c r="N48" s="30">
        <v>0</v>
      </c>
      <c r="O48" s="30">
        <v>0</v>
      </c>
      <c r="P48" s="30">
        <v>0</v>
      </c>
      <c r="Q48" s="30">
        <v>0</v>
      </c>
    </row>
    <row r="49" spans="1:17" s="19" customFormat="1" ht="15.75" customHeight="1">
      <c r="A49" s="69" t="s">
        <v>145</v>
      </c>
      <c r="B49" s="24" t="s">
        <v>168</v>
      </c>
      <c r="C49" s="29" t="s">
        <v>80</v>
      </c>
      <c r="D49" s="23">
        <f t="shared" si="10"/>
        <v>88</v>
      </c>
      <c r="E49" s="30">
        <v>24</v>
      </c>
      <c r="F49" s="27">
        <f t="shared" si="11"/>
        <v>64</v>
      </c>
      <c r="G49" s="23">
        <f t="shared" si="12"/>
        <v>54</v>
      </c>
      <c r="H49" s="30">
        <v>10</v>
      </c>
      <c r="I49" s="27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64</v>
      </c>
      <c r="P49" s="30">
        <v>0</v>
      </c>
      <c r="Q49" s="30">
        <v>0</v>
      </c>
    </row>
    <row r="50" spans="1:17" ht="15.75">
      <c r="A50" s="73" t="s">
        <v>77</v>
      </c>
      <c r="B50" s="52" t="s">
        <v>120</v>
      </c>
      <c r="C50" s="53" t="s">
        <v>101</v>
      </c>
      <c r="D50" s="54">
        <f t="shared" ref="D50:Q50" si="13">D51+D58+D65+D70+D76+D80</f>
        <v>2968</v>
      </c>
      <c r="E50" s="54">
        <f t="shared" si="13"/>
        <v>740</v>
      </c>
      <c r="F50" s="54">
        <f t="shared" si="13"/>
        <v>2228</v>
      </c>
      <c r="G50" s="54">
        <f t="shared" si="13"/>
        <v>866</v>
      </c>
      <c r="H50" s="54">
        <f t="shared" si="13"/>
        <v>408</v>
      </c>
      <c r="I50" s="54">
        <f t="shared" si="13"/>
        <v>90</v>
      </c>
      <c r="J50" s="54">
        <f t="shared" si="13"/>
        <v>0</v>
      </c>
      <c r="K50" s="54">
        <f t="shared" si="13"/>
        <v>0</v>
      </c>
      <c r="L50" s="54">
        <f t="shared" si="13"/>
        <v>136</v>
      </c>
      <c r="M50" s="54">
        <f t="shared" si="13"/>
        <v>188</v>
      </c>
      <c r="N50" s="54">
        <f t="shared" si="13"/>
        <v>324</v>
      </c>
      <c r="O50" s="54">
        <f t="shared" si="13"/>
        <v>648</v>
      </c>
      <c r="P50" s="54">
        <f t="shared" si="13"/>
        <v>552</v>
      </c>
      <c r="Q50" s="54">
        <f t="shared" si="13"/>
        <v>380</v>
      </c>
    </row>
    <row r="51" spans="1:17" s="42" customFormat="1" ht="78.75">
      <c r="A51" s="74" t="s">
        <v>39</v>
      </c>
      <c r="B51" s="41" t="s">
        <v>169</v>
      </c>
      <c r="C51" s="79" t="s">
        <v>135</v>
      </c>
      <c r="D51" s="78">
        <f t="shared" ref="D51:Q51" si="14">SUM(D52:D57)</f>
        <v>936</v>
      </c>
      <c r="E51" s="78">
        <f t="shared" si="14"/>
        <v>236</v>
      </c>
      <c r="F51" s="78">
        <f t="shared" si="14"/>
        <v>700</v>
      </c>
      <c r="G51" s="78">
        <f t="shared" si="14"/>
        <v>278</v>
      </c>
      <c r="H51" s="78">
        <f t="shared" si="14"/>
        <v>140</v>
      </c>
      <c r="I51" s="78">
        <f t="shared" si="14"/>
        <v>30</v>
      </c>
      <c r="J51" s="78">
        <f t="shared" si="14"/>
        <v>0</v>
      </c>
      <c r="K51" s="78">
        <f t="shared" si="14"/>
        <v>0</v>
      </c>
      <c r="L51" s="78">
        <f t="shared" si="14"/>
        <v>0</v>
      </c>
      <c r="M51" s="78">
        <f t="shared" si="14"/>
        <v>0</v>
      </c>
      <c r="N51" s="78">
        <f t="shared" si="14"/>
        <v>180</v>
      </c>
      <c r="O51" s="78">
        <f t="shared" si="14"/>
        <v>376</v>
      </c>
      <c r="P51" s="78">
        <f t="shared" si="14"/>
        <v>144</v>
      </c>
      <c r="Q51" s="78">
        <f t="shared" si="14"/>
        <v>0</v>
      </c>
    </row>
    <row r="52" spans="1:17" ht="48.75" customHeight="1">
      <c r="A52" s="72" t="s">
        <v>40</v>
      </c>
      <c r="B52" s="28" t="s">
        <v>170</v>
      </c>
      <c r="C52" s="27" t="s">
        <v>130</v>
      </c>
      <c r="D52" s="27">
        <f t="shared" ref="D52:D57" si="15">E52+F52</f>
        <v>352</v>
      </c>
      <c r="E52" s="27">
        <v>132</v>
      </c>
      <c r="F52" s="27">
        <f>J52+K52+L52+M52+N52+O52+P52+Q52</f>
        <v>220</v>
      </c>
      <c r="G52" s="27">
        <f t="shared" ref="G52:G54" si="16">F52-H52-I52</f>
        <v>110</v>
      </c>
      <c r="H52" s="27">
        <v>80</v>
      </c>
      <c r="I52" s="27">
        <v>30</v>
      </c>
      <c r="J52" s="27">
        <v>0</v>
      </c>
      <c r="K52" s="27">
        <v>0</v>
      </c>
      <c r="L52" s="27">
        <v>0</v>
      </c>
      <c r="M52" s="27">
        <v>0</v>
      </c>
      <c r="N52" s="27">
        <v>80</v>
      </c>
      <c r="O52" s="27">
        <v>140</v>
      </c>
      <c r="P52" s="27">
        <v>0</v>
      </c>
      <c r="Q52" s="27">
        <v>0</v>
      </c>
    </row>
    <row r="53" spans="1:17" ht="31.5">
      <c r="A53" s="72" t="s">
        <v>171</v>
      </c>
      <c r="B53" s="28" t="s">
        <v>173</v>
      </c>
      <c r="C53" s="27" t="s">
        <v>161</v>
      </c>
      <c r="D53" s="27">
        <f t="shared" si="15"/>
        <v>168</v>
      </c>
      <c r="E53" s="27">
        <v>64</v>
      </c>
      <c r="F53" s="27">
        <f t="shared" ref="F53:F54" si="17">J53+K53+L53+M53+N53+O53+P53+Q53</f>
        <v>104</v>
      </c>
      <c r="G53" s="27">
        <f t="shared" si="16"/>
        <v>74</v>
      </c>
      <c r="H53" s="27">
        <v>30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32</v>
      </c>
      <c r="O53" s="27">
        <v>32</v>
      </c>
      <c r="P53" s="27">
        <v>40</v>
      </c>
      <c r="Q53" s="27"/>
    </row>
    <row r="54" spans="1:17" ht="48.75" customHeight="1">
      <c r="A54" s="72" t="s">
        <v>172</v>
      </c>
      <c r="B54" s="28" t="s">
        <v>174</v>
      </c>
      <c r="C54" s="39" t="s">
        <v>175</v>
      </c>
      <c r="D54" s="27">
        <f t="shared" si="15"/>
        <v>164</v>
      </c>
      <c r="E54" s="27">
        <v>40</v>
      </c>
      <c r="F54" s="27">
        <f t="shared" si="17"/>
        <v>124</v>
      </c>
      <c r="G54" s="27">
        <f t="shared" si="16"/>
        <v>94</v>
      </c>
      <c r="H54" s="27">
        <v>30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32</v>
      </c>
      <c r="O54" s="27">
        <v>60</v>
      </c>
      <c r="P54" s="27">
        <v>32</v>
      </c>
      <c r="Q54" s="27"/>
    </row>
    <row r="55" spans="1:17" ht="5.0999999999999996" customHeight="1">
      <c r="A55" s="72"/>
      <c r="B55" s="2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s="42" customFormat="1" ht="15.75">
      <c r="A56" s="72" t="s">
        <v>141</v>
      </c>
      <c r="B56" s="38" t="s">
        <v>132</v>
      </c>
      <c r="C56" s="27" t="s">
        <v>80</v>
      </c>
      <c r="D56" s="27">
        <f t="shared" si="15"/>
        <v>36</v>
      </c>
      <c r="E56" s="27">
        <v>0</v>
      </c>
      <c r="F56" s="27">
        <f>J56+K56+L56+M56+N56+O56+P56+Q56</f>
        <v>36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92">
        <v>36</v>
      </c>
      <c r="O56" s="27">
        <v>0</v>
      </c>
      <c r="P56" s="27">
        <v>0</v>
      </c>
      <c r="Q56" s="27">
        <v>0</v>
      </c>
    </row>
    <row r="57" spans="1:17" ht="15.75">
      <c r="A57" s="72" t="s">
        <v>142</v>
      </c>
      <c r="B57" s="28" t="s">
        <v>131</v>
      </c>
      <c r="C57" s="27" t="s">
        <v>80</v>
      </c>
      <c r="D57" s="27">
        <f t="shared" si="15"/>
        <v>216</v>
      </c>
      <c r="E57" s="23">
        <v>0</v>
      </c>
      <c r="F57" s="27">
        <f t="shared" ref="F57" si="18">J57+K57+L57+M57+N57+O57+P57+Q57</f>
        <v>216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7">
        <v>0</v>
      </c>
      <c r="O57" s="92">
        <v>144</v>
      </c>
      <c r="P57" s="92">
        <v>72</v>
      </c>
      <c r="Q57" s="27">
        <v>0</v>
      </c>
    </row>
    <row r="58" spans="1:17" s="42" customFormat="1" ht="47.25">
      <c r="A58" s="74" t="s">
        <v>41</v>
      </c>
      <c r="B58" s="41" t="s">
        <v>176</v>
      </c>
      <c r="C58" s="79" t="s">
        <v>135</v>
      </c>
      <c r="D58" s="78">
        <f>SUM(D59:D64)</f>
        <v>1052</v>
      </c>
      <c r="E58" s="78">
        <f>SUM(E59:E64)</f>
        <v>256</v>
      </c>
      <c r="F58" s="78">
        <f>SUM(F59:F64)</f>
        <v>796</v>
      </c>
      <c r="G58" s="78">
        <f>SUM(G59:G64)</f>
        <v>338</v>
      </c>
      <c r="H58" s="78">
        <f>SUM(H59:H64)</f>
        <v>104</v>
      </c>
      <c r="I58" s="78">
        <f t="shared" ref="I58:Q58" si="19">SUM(I59:I64)</f>
        <v>30</v>
      </c>
      <c r="J58" s="78">
        <f t="shared" si="19"/>
        <v>0</v>
      </c>
      <c r="K58" s="78">
        <f t="shared" si="19"/>
        <v>0</v>
      </c>
      <c r="L58" s="78">
        <f t="shared" si="19"/>
        <v>0</v>
      </c>
      <c r="M58" s="78">
        <f t="shared" si="19"/>
        <v>0</v>
      </c>
      <c r="N58" s="78">
        <f t="shared" si="19"/>
        <v>144</v>
      </c>
      <c r="O58" s="78">
        <f t="shared" si="19"/>
        <v>272</v>
      </c>
      <c r="P58" s="78">
        <f t="shared" si="19"/>
        <v>156</v>
      </c>
      <c r="Q58" s="78">
        <f t="shared" si="19"/>
        <v>224</v>
      </c>
    </row>
    <row r="59" spans="1:17" s="42" customFormat="1" ht="31.5" customHeight="1">
      <c r="A59" s="72" t="s">
        <v>42</v>
      </c>
      <c r="B59" s="38" t="s">
        <v>177</v>
      </c>
      <c r="C59" s="29" t="s">
        <v>183</v>
      </c>
      <c r="D59" s="27">
        <f t="shared" ref="D59:D64" si="20">E59+F59</f>
        <v>129</v>
      </c>
      <c r="E59" s="27">
        <v>43</v>
      </c>
      <c r="F59" s="27">
        <f>J59+K59+L59+M59+N59+O59+P59+Q59</f>
        <v>86</v>
      </c>
      <c r="G59" s="27">
        <f t="shared" ref="G59:G62" si="21">F59-H59-I59</f>
        <v>68</v>
      </c>
      <c r="H59" s="27">
        <v>18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32</v>
      </c>
      <c r="O59" s="27">
        <v>54</v>
      </c>
      <c r="P59" s="27">
        <v>0</v>
      </c>
      <c r="Q59" s="27">
        <v>0</v>
      </c>
    </row>
    <row r="60" spans="1:17" s="42" customFormat="1" ht="31.5" customHeight="1">
      <c r="A60" s="72" t="s">
        <v>146</v>
      </c>
      <c r="B60" s="38" t="s">
        <v>178</v>
      </c>
      <c r="C60" s="27" t="s">
        <v>184</v>
      </c>
      <c r="D60" s="27">
        <f t="shared" si="20"/>
        <v>245</v>
      </c>
      <c r="E60" s="27">
        <v>91</v>
      </c>
      <c r="F60" s="27">
        <f t="shared" ref="F60:F62" si="22">J60+K60+L60+M60+N60+O60+P60+Q60</f>
        <v>154</v>
      </c>
      <c r="G60" s="27">
        <f t="shared" si="21"/>
        <v>74</v>
      </c>
      <c r="H60" s="27">
        <v>80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50</v>
      </c>
      <c r="P60" s="27">
        <v>48</v>
      </c>
      <c r="Q60" s="27">
        <v>56</v>
      </c>
    </row>
    <row r="61" spans="1:17" s="42" customFormat="1" ht="15.75">
      <c r="A61" s="72" t="s">
        <v>179</v>
      </c>
      <c r="B61" s="38" t="s">
        <v>181</v>
      </c>
      <c r="C61" s="29" t="s">
        <v>183</v>
      </c>
      <c r="D61" s="27">
        <f t="shared" si="20"/>
        <v>222</v>
      </c>
      <c r="E61" s="27">
        <v>74</v>
      </c>
      <c r="F61" s="27">
        <f t="shared" si="22"/>
        <v>148</v>
      </c>
      <c r="G61" s="27">
        <f t="shared" si="21"/>
        <v>142</v>
      </c>
      <c r="H61" s="27">
        <v>6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40</v>
      </c>
      <c r="O61" s="27">
        <v>24</v>
      </c>
      <c r="P61" s="27">
        <v>36</v>
      </c>
      <c r="Q61" s="27">
        <v>48</v>
      </c>
    </row>
    <row r="62" spans="1:17" s="42" customFormat="1" ht="15.75">
      <c r="A62" s="72" t="s">
        <v>180</v>
      </c>
      <c r="B62" s="38" t="s">
        <v>182</v>
      </c>
      <c r="C62" s="29" t="s">
        <v>80</v>
      </c>
      <c r="D62" s="27">
        <f t="shared" si="20"/>
        <v>132</v>
      </c>
      <c r="E62" s="27">
        <v>48</v>
      </c>
      <c r="F62" s="27">
        <f t="shared" si="22"/>
        <v>84</v>
      </c>
      <c r="G62" s="27">
        <f t="shared" si="21"/>
        <v>54</v>
      </c>
      <c r="H62" s="27">
        <v>0</v>
      </c>
      <c r="I62" s="27">
        <v>30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36</v>
      </c>
      <c r="Q62" s="27">
        <v>48</v>
      </c>
    </row>
    <row r="63" spans="1:17" s="42" customFormat="1" ht="5.0999999999999996" customHeight="1">
      <c r="A63" s="72"/>
      <c r="B63" s="38"/>
      <c r="C63" s="29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s="42" customFormat="1" ht="15.75">
      <c r="A64" s="72" t="s">
        <v>79</v>
      </c>
      <c r="B64" s="38" t="s">
        <v>147</v>
      </c>
      <c r="C64" s="27" t="s">
        <v>161</v>
      </c>
      <c r="D64" s="27">
        <f t="shared" si="20"/>
        <v>324</v>
      </c>
      <c r="E64" s="27">
        <v>0</v>
      </c>
      <c r="F64" s="27">
        <f>J64+K64+L64+M64+N64+O64+P64+Q64</f>
        <v>324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92">
        <v>72</v>
      </c>
      <c r="O64" s="92">
        <v>144</v>
      </c>
      <c r="P64" s="92">
        <v>36</v>
      </c>
      <c r="Q64" s="92">
        <v>72</v>
      </c>
    </row>
    <row r="65" spans="1:17" s="42" customFormat="1" ht="31.5">
      <c r="A65" s="74" t="s">
        <v>43</v>
      </c>
      <c r="B65" s="41" t="s">
        <v>189</v>
      </c>
      <c r="C65" s="79" t="s">
        <v>135</v>
      </c>
      <c r="D65" s="78">
        <f>SUM(D66:D69)</f>
        <v>514</v>
      </c>
      <c r="E65" s="78">
        <f t="shared" ref="E65:Q65" si="23">SUM(E66:E69)</f>
        <v>178</v>
      </c>
      <c r="F65" s="78">
        <f t="shared" si="23"/>
        <v>336</v>
      </c>
      <c r="G65" s="78">
        <f t="shared" si="23"/>
        <v>190</v>
      </c>
      <c r="H65" s="78">
        <f t="shared" si="23"/>
        <v>80</v>
      </c>
      <c r="I65" s="78">
        <f t="shared" si="23"/>
        <v>30</v>
      </c>
      <c r="J65" s="78">
        <f t="shared" si="23"/>
        <v>0</v>
      </c>
      <c r="K65" s="78">
        <f t="shared" si="23"/>
        <v>0</v>
      </c>
      <c r="L65" s="78">
        <f t="shared" si="23"/>
        <v>0</v>
      </c>
      <c r="M65" s="78">
        <f t="shared" si="23"/>
        <v>0</v>
      </c>
      <c r="N65" s="78">
        <f t="shared" si="23"/>
        <v>0</v>
      </c>
      <c r="O65" s="78">
        <f t="shared" si="23"/>
        <v>0</v>
      </c>
      <c r="P65" s="78">
        <f t="shared" si="23"/>
        <v>252</v>
      </c>
      <c r="Q65" s="78">
        <f t="shared" si="23"/>
        <v>84</v>
      </c>
    </row>
    <row r="66" spans="1:17" s="42" customFormat="1" ht="31.5">
      <c r="A66" s="72" t="s">
        <v>44</v>
      </c>
      <c r="B66" s="38" t="s">
        <v>185</v>
      </c>
      <c r="C66" s="27" t="s">
        <v>161</v>
      </c>
      <c r="D66" s="27">
        <f t="shared" ref="D66:D70" si="24">E66+F66</f>
        <v>196</v>
      </c>
      <c r="E66" s="27">
        <v>76</v>
      </c>
      <c r="F66" s="27">
        <f>J66+K66+L66+M66+N66+O66+P66+Q66</f>
        <v>120</v>
      </c>
      <c r="G66" s="27">
        <f t="shared" ref="G66:G68" si="25">F66-H66-I66</f>
        <v>60</v>
      </c>
      <c r="H66" s="27">
        <v>30</v>
      </c>
      <c r="I66" s="27">
        <v>30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120</v>
      </c>
      <c r="Q66" s="27">
        <v>0</v>
      </c>
    </row>
    <row r="67" spans="1:17" s="42" customFormat="1" ht="31.5">
      <c r="A67" s="72" t="s">
        <v>186</v>
      </c>
      <c r="B67" s="38" t="s">
        <v>188</v>
      </c>
      <c r="C67" s="27" t="s">
        <v>138</v>
      </c>
      <c r="D67" s="27">
        <f t="shared" si="24"/>
        <v>198</v>
      </c>
      <c r="E67" s="27">
        <v>66</v>
      </c>
      <c r="F67" s="27">
        <f t="shared" ref="F67:F70" si="26">J67+K67+L67+M67+N67+O67+P67+Q67</f>
        <v>132</v>
      </c>
      <c r="G67" s="27">
        <f t="shared" si="25"/>
        <v>102</v>
      </c>
      <c r="H67" s="27">
        <v>30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132</v>
      </c>
      <c r="Q67" s="27">
        <v>0</v>
      </c>
    </row>
    <row r="68" spans="1:17" s="42" customFormat="1" ht="15.75">
      <c r="A68" s="72" t="s">
        <v>187</v>
      </c>
      <c r="B68" s="38" t="s">
        <v>190</v>
      </c>
      <c r="C68" s="27" t="s">
        <v>161</v>
      </c>
      <c r="D68" s="27">
        <f t="shared" si="24"/>
        <v>84</v>
      </c>
      <c r="E68" s="27">
        <v>36</v>
      </c>
      <c r="F68" s="27">
        <f t="shared" si="26"/>
        <v>48</v>
      </c>
      <c r="G68" s="27">
        <f t="shared" si="25"/>
        <v>28</v>
      </c>
      <c r="H68" s="27">
        <v>20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48</v>
      </c>
    </row>
    <row r="69" spans="1:17" s="42" customFormat="1" ht="15.75">
      <c r="A69" s="72" t="s">
        <v>202</v>
      </c>
      <c r="B69" s="38" t="s">
        <v>132</v>
      </c>
      <c r="C69" s="27" t="s">
        <v>161</v>
      </c>
      <c r="D69" s="27">
        <f t="shared" si="24"/>
        <v>36</v>
      </c>
      <c r="E69" s="27">
        <v>0</v>
      </c>
      <c r="F69" s="27">
        <f t="shared" si="26"/>
        <v>36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92">
        <v>36</v>
      </c>
    </row>
    <row r="70" spans="1:17" s="44" customFormat="1" ht="15.75">
      <c r="A70" s="72" t="s">
        <v>148</v>
      </c>
      <c r="B70" s="38" t="s">
        <v>147</v>
      </c>
      <c r="C70" s="94" t="s">
        <v>80</v>
      </c>
      <c r="D70" s="27">
        <f t="shared" si="24"/>
        <v>72</v>
      </c>
      <c r="E70" s="27">
        <v>0</v>
      </c>
      <c r="F70" s="27">
        <f t="shared" si="26"/>
        <v>72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92">
        <v>72</v>
      </c>
    </row>
    <row r="71" spans="1:17" s="42" customFormat="1" ht="15.75" hidden="1">
      <c r="A71" s="72"/>
      <c r="B71" s="38"/>
      <c r="C71" s="29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s="42" customFormat="1" ht="15.75" hidden="1">
      <c r="A72" s="72"/>
      <c r="B72" s="38"/>
      <c r="C72" s="29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s="42" customFormat="1" ht="15.75" hidden="1">
      <c r="A73" s="72"/>
      <c r="B73" s="38"/>
      <c r="C73" s="29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s="42" customFormat="1" ht="15.75" hidden="1">
      <c r="A74" s="72"/>
      <c r="B74" s="38"/>
      <c r="C74" s="29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s="42" customFormat="1" ht="15.75" hidden="1">
      <c r="A75" s="72"/>
      <c r="B75" s="3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s="42" customFormat="1" ht="15.75" hidden="1">
      <c r="A76" s="74"/>
      <c r="B76" s="41"/>
      <c r="C76" s="79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s="42" customFormat="1" ht="15.75" hidden="1">
      <c r="A77" s="72"/>
      <c r="B77" s="38"/>
      <c r="C77" s="45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s="42" customFormat="1" ht="15.75" hidden="1">
      <c r="A78" s="72"/>
      <c r="B78" s="38"/>
      <c r="C78" s="4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s="42" customFormat="1" ht="15.75" hidden="1" customHeight="1">
      <c r="A79" s="72"/>
      <c r="B79" s="3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s="42" customFormat="1" ht="31.5">
      <c r="A80" s="74" t="s">
        <v>149</v>
      </c>
      <c r="B80" s="41" t="s">
        <v>200</v>
      </c>
      <c r="C80" s="79" t="s">
        <v>135</v>
      </c>
      <c r="D80" s="78">
        <f>SUM(D81:D83)</f>
        <v>394</v>
      </c>
      <c r="E80" s="78">
        <f t="shared" ref="E80:Q80" si="27">SUM(E81:E83)</f>
        <v>70</v>
      </c>
      <c r="F80" s="78">
        <f t="shared" si="27"/>
        <v>324</v>
      </c>
      <c r="G80" s="78">
        <f t="shared" si="27"/>
        <v>60</v>
      </c>
      <c r="H80" s="78">
        <f t="shared" si="27"/>
        <v>84</v>
      </c>
      <c r="I80" s="78">
        <f t="shared" si="27"/>
        <v>0</v>
      </c>
      <c r="J80" s="78">
        <f t="shared" si="27"/>
        <v>0</v>
      </c>
      <c r="K80" s="78">
        <f t="shared" si="27"/>
        <v>0</v>
      </c>
      <c r="L80" s="78">
        <f t="shared" si="27"/>
        <v>136</v>
      </c>
      <c r="M80" s="78">
        <f t="shared" si="27"/>
        <v>188</v>
      </c>
      <c r="N80" s="78">
        <f t="shared" si="27"/>
        <v>0</v>
      </c>
      <c r="O80" s="78">
        <f t="shared" si="27"/>
        <v>0</v>
      </c>
      <c r="P80" s="78">
        <f t="shared" si="27"/>
        <v>0</v>
      </c>
      <c r="Q80" s="78">
        <f t="shared" si="27"/>
        <v>0</v>
      </c>
    </row>
    <row r="81" spans="1:18" s="42" customFormat="1" ht="31.5" customHeight="1">
      <c r="A81" s="72" t="s">
        <v>150</v>
      </c>
      <c r="B81" s="38" t="s">
        <v>201</v>
      </c>
      <c r="C81" s="95" t="s">
        <v>110</v>
      </c>
      <c r="D81" s="27">
        <f>E81+F81</f>
        <v>214</v>
      </c>
      <c r="E81" s="27">
        <v>70</v>
      </c>
      <c r="F81" s="27">
        <f>J81+K81+L81+M81+N81+O81+P81+Q81</f>
        <v>144</v>
      </c>
      <c r="G81" s="27">
        <f>F81-H81</f>
        <v>60</v>
      </c>
      <c r="H81" s="27">
        <v>84</v>
      </c>
      <c r="I81" s="27">
        <v>0</v>
      </c>
      <c r="J81" s="27">
        <v>0</v>
      </c>
      <c r="K81" s="27">
        <v>0</v>
      </c>
      <c r="L81" s="27">
        <v>64</v>
      </c>
      <c r="M81" s="27">
        <v>80</v>
      </c>
      <c r="N81" s="27">
        <v>0</v>
      </c>
      <c r="O81" s="82">
        <v>0</v>
      </c>
      <c r="P81" s="27">
        <v>0</v>
      </c>
      <c r="Q81" s="27">
        <v>0</v>
      </c>
      <c r="R81" s="42" t="s">
        <v>134</v>
      </c>
    </row>
    <row r="82" spans="1:18" s="42" customFormat="1" ht="15.75">
      <c r="A82" s="72" t="s">
        <v>199</v>
      </c>
      <c r="B82" s="38" t="s">
        <v>132</v>
      </c>
      <c r="C82" s="27" t="s">
        <v>80</v>
      </c>
      <c r="D82" s="27">
        <f>E82+F82</f>
        <v>72</v>
      </c>
      <c r="E82" s="27">
        <v>0</v>
      </c>
      <c r="F82" s="27">
        <f t="shared" ref="F82:F83" si="28">J82+K82+L82+M82+N82+O82+P82+Q82</f>
        <v>72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92">
        <v>72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42">
        <f>SUM(D83,D82,D79,D75,Q70,D69,D64,D56:D57)/36</f>
        <v>24</v>
      </c>
    </row>
    <row r="83" spans="1:18" ht="15.75" customHeight="1" thickBot="1">
      <c r="A83" s="75" t="s">
        <v>151</v>
      </c>
      <c r="B83" s="31" t="s">
        <v>147</v>
      </c>
      <c r="C83" s="30" t="s">
        <v>80</v>
      </c>
      <c r="D83" s="27">
        <f>E83+F83</f>
        <v>108</v>
      </c>
      <c r="E83" s="30"/>
      <c r="F83" s="27">
        <f t="shared" si="28"/>
        <v>108</v>
      </c>
      <c r="G83" s="30"/>
      <c r="H83" s="30"/>
      <c r="I83" s="30"/>
      <c r="J83" s="30"/>
      <c r="K83" s="30"/>
      <c r="L83" s="30"/>
      <c r="M83" s="93">
        <v>108</v>
      </c>
      <c r="N83" s="30"/>
      <c r="O83" s="30"/>
      <c r="P83" s="32"/>
      <c r="Q83" s="32"/>
    </row>
    <row r="84" spans="1:18" ht="16.5" thickBot="1">
      <c r="A84" s="153" t="s">
        <v>1</v>
      </c>
      <c r="B84" s="154"/>
      <c r="C84" s="33"/>
      <c r="D84" s="33">
        <f t="shared" ref="D84:Q84" si="29">D8+D22+D28+D32</f>
        <v>7560</v>
      </c>
      <c r="E84" s="33">
        <f t="shared" si="29"/>
        <v>2232</v>
      </c>
      <c r="F84" s="33">
        <f t="shared" si="29"/>
        <v>5328</v>
      </c>
      <c r="G84" s="33">
        <f t="shared" si="29"/>
        <v>2811</v>
      </c>
      <c r="H84" s="33">
        <f t="shared" si="29"/>
        <v>1543</v>
      </c>
      <c r="I84" s="33">
        <f t="shared" si="29"/>
        <v>110</v>
      </c>
      <c r="J84" s="33">
        <f t="shared" si="29"/>
        <v>612</v>
      </c>
      <c r="K84" s="33">
        <f t="shared" si="29"/>
        <v>792</v>
      </c>
      <c r="L84" s="33">
        <f t="shared" si="29"/>
        <v>576</v>
      </c>
      <c r="M84" s="33">
        <f t="shared" si="29"/>
        <v>828</v>
      </c>
      <c r="N84" s="33">
        <f t="shared" si="29"/>
        <v>576</v>
      </c>
      <c r="O84" s="33">
        <f t="shared" si="29"/>
        <v>828</v>
      </c>
      <c r="P84" s="33">
        <f t="shared" si="29"/>
        <v>612</v>
      </c>
      <c r="Q84" s="33">
        <f t="shared" si="29"/>
        <v>504</v>
      </c>
    </row>
    <row r="85" spans="1:18" ht="5.0999999999999996" customHeight="1" thickBot="1">
      <c r="A85" s="76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/>
      <c r="Q85" s="36"/>
    </row>
    <row r="86" spans="1:18" ht="16.5" thickBot="1">
      <c r="A86" s="55" t="s">
        <v>56</v>
      </c>
      <c r="B86" s="56" t="s">
        <v>74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8"/>
      <c r="Q86" s="57"/>
    </row>
    <row r="87" spans="1:18" ht="16.5" thickBot="1">
      <c r="A87" s="59" t="s">
        <v>57</v>
      </c>
      <c r="B87" s="60" t="s">
        <v>0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7"/>
      <c r="P87" s="58"/>
      <c r="Q87" s="57"/>
    </row>
    <row r="88" spans="1:18" ht="24" customHeight="1">
      <c r="A88" s="130" t="s">
        <v>159</v>
      </c>
      <c r="B88" s="131"/>
      <c r="C88" s="131"/>
      <c r="D88" s="131"/>
      <c r="E88" s="132"/>
      <c r="F88" s="161" t="s">
        <v>1</v>
      </c>
      <c r="G88" s="155" t="s">
        <v>46</v>
      </c>
      <c r="H88" s="156"/>
      <c r="I88" s="157"/>
      <c r="J88" s="37">
        <f>SUM(J9:J20)</f>
        <v>612</v>
      </c>
      <c r="K88" s="37">
        <f>SUM(K9:K20)</f>
        <v>792</v>
      </c>
      <c r="L88" s="37">
        <f t="shared" ref="L88:Q88" si="30">SUM(L23:L26,L29:L30,L34:L46,L52,L59:L60,L68,L71:L73,L77,L81)</f>
        <v>440</v>
      </c>
      <c r="M88" s="37">
        <f t="shared" si="30"/>
        <v>648</v>
      </c>
      <c r="N88" s="37">
        <f t="shared" si="30"/>
        <v>364</v>
      </c>
      <c r="O88" s="37">
        <f t="shared" si="30"/>
        <v>360</v>
      </c>
      <c r="P88" s="37">
        <f t="shared" si="30"/>
        <v>108</v>
      </c>
      <c r="Q88" s="37">
        <f t="shared" si="30"/>
        <v>228</v>
      </c>
    </row>
    <row r="89" spans="1:18" ht="15.6" customHeight="1">
      <c r="A89" s="164" t="s">
        <v>45</v>
      </c>
      <c r="B89" s="165"/>
      <c r="C89" s="165"/>
      <c r="D89" s="165"/>
      <c r="E89" s="166"/>
      <c r="F89" s="162"/>
      <c r="G89" s="127" t="s">
        <v>47</v>
      </c>
      <c r="H89" s="128"/>
      <c r="I89" s="129"/>
      <c r="J89" s="23">
        <f t="shared" ref="J89:K89" si="31">SUM(J56,J82)</f>
        <v>0</v>
      </c>
      <c r="K89" s="23">
        <f t="shared" si="31"/>
        <v>0</v>
      </c>
      <c r="L89" s="23">
        <f>SUM(L56,L69,L82)</f>
        <v>72</v>
      </c>
      <c r="M89" s="23">
        <f t="shared" ref="M89:Q89" si="32">SUM(M56,M69,M82)</f>
        <v>0</v>
      </c>
      <c r="N89" s="23">
        <f t="shared" si="32"/>
        <v>36</v>
      </c>
      <c r="O89" s="23">
        <f t="shared" si="32"/>
        <v>0</v>
      </c>
      <c r="P89" s="23">
        <f t="shared" si="32"/>
        <v>0</v>
      </c>
      <c r="Q89" s="23">
        <f t="shared" si="32"/>
        <v>36</v>
      </c>
    </row>
    <row r="90" spans="1:18" ht="30" customHeight="1">
      <c r="A90" s="110" t="s">
        <v>122</v>
      </c>
      <c r="B90" s="111"/>
      <c r="C90" s="111"/>
      <c r="D90" s="111"/>
      <c r="E90" s="112"/>
      <c r="F90" s="162"/>
      <c r="G90" s="127" t="s">
        <v>153</v>
      </c>
      <c r="H90" s="128"/>
      <c r="I90" s="129"/>
      <c r="J90" s="77">
        <f t="shared" ref="J90:K90" si="33">SUM(J57,J64,J69,J75,J79)</f>
        <v>0</v>
      </c>
      <c r="K90" s="77">
        <f t="shared" si="33"/>
        <v>0</v>
      </c>
      <c r="L90" s="77">
        <f>SUM(L57,L64,L70,L83)</f>
        <v>0</v>
      </c>
      <c r="M90" s="77">
        <f t="shared" ref="M90:Q90" si="34">SUM(M57,M64,M70,M83)</f>
        <v>108</v>
      </c>
      <c r="N90" s="77">
        <f t="shared" si="34"/>
        <v>72</v>
      </c>
      <c r="O90" s="77">
        <f t="shared" si="34"/>
        <v>288</v>
      </c>
      <c r="P90" s="77">
        <f t="shared" si="34"/>
        <v>108</v>
      </c>
      <c r="Q90" s="77">
        <f t="shared" si="34"/>
        <v>144</v>
      </c>
    </row>
    <row r="91" spans="1:18" ht="16.5" customHeight="1">
      <c r="A91" s="117" t="s">
        <v>58</v>
      </c>
      <c r="B91" s="118"/>
      <c r="C91" s="118"/>
      <c r="D91" s="118"/>
      <c r="E91" s="119"/>
      <c r="F91" s="162"/>
      <c r="G91" s="114" t="s">
        <v>48</v>
      </c>
      <c r="H91" s="115"/>
      <c r="I91" s="116"/>
      <c r="J91" s="23">
        <v>0</v>
      </c>
      <c r="K91" s="23">
        <v>3</v>
      </c>
      <c r="L91" s="23">
        <v>3</v>
      </c>
      <c r="M91" s="23">
        <v>4</v>
      </c>
      <c r="N91" s="23">
        <v>2</v>
      </c>
      <c r="O91" s="23">
        <v>3</v>
      </c>
      <c r="P91" s="23">
        <v>3</v>
      </c>
      <c r="Q91" s="23">
        <v>3</v>
      </c>
    </row>
    <row r="92" spans="1:18" ht="14.25" customHeight="1">
      <c r="A92" s="117" t="s">
        <v>111</v>
      </c>
      <c r="B92" s="118"/>
      <c r="C92" s="118"/>
      <c r="D92" s="118"/>
      <c r="E92" s="119"/>
      <c r="F92" s="162"/>
      <c r="G92" s="114" t="s">
        <v>49</v>
      </c>
      <c r="H92" s="115"/>
      <c r="I92" s="116"/>
      <c r="J92" s="23">
        <v>0</v>
      </c>
      <c r="K92" s="23">
        <v>7</v>
      </c>
      <c r="L92" s="172">
        <v>2</v>
      </c>
      <c r="M92" s="171">
        <v>8</v>
      </c>
      <c r="N92" s="23">
        <v>5</v>
      </c>
      <c r="O92" s="23">
        <v>5</v>
      </c>
      <c r="P92" s="23">
        <v>4</v>
      </c>
      <c r="Q92" s="23">
        <v>6</v>
      </c>
    </row>
    <row r="93" spans="1:18" ht="16.5" customHeight="1" thickBot="1">
      <c r="A93" s="158" t="s">
        <v>112</v>
      </c>
      <c r="B93" s="159"/>
      <c r="C93" s="159"/>
      <c r="D93" s="159"/>
      <c r="E93" s="160"/>
      <c r="F93" s="163"/>
      <c r="G93" s="150" t="s">
        <v>50</v>
      </c>
      <c r="H93" s="151"/>
      <c r="I93" s="152"/>
      <c r="J93" s="32">
        <v>1</v>
      </c>
      <c r="K93" s="32">
        <v>1</v>
      </c>
      <c r="L93" s="32">
        <v>1</v>
      </c>
      <c r="M93" s="32">
        <v>1</v>
      </c>
      <c r="N93" s="32">
        <v>1</v>
      </c>
      <c r="O93" s="32">
        <v>1</v>
      </c>
      <c r="P93" s="32">
        <v>1</v>
      </c>
      <c r="Q93" s="32">
        <v>0</v>
      </c>
    </row>
    <row r="94" spans="1:18">
      <c r="J94" s="113"/>
      <c r="K94" s="113"/>
      <c r="L94" s="113"/>
      <c r="M94" s="113"/>
      <c r="N94" s="113"/>
      <c r="O94" s="113"/>
      <c r="P94" s="113"/>
      <c r="Q94" s="113"/>
    </row>
    <row r="96" spans="1:18" ht="15">
      <c r="L96" s="149"/>
      <c r="M96" s="149"/>
      <c r="N96" s="149"/>
      <c r="O96" s="149"/>
      <c r="P96" s="149"/>
      <c r="Q96" s="149"/>
    </row>
  </sheetData>
  <sheetProtection password="CE20" sheet="1" objects="1" scenarios="1" selectLockedCells="1" selectUnlockedCells="1"/>
  <mergeCells count="49">
    <mergeCell ref="A1:Q1"/>
    <mergeCell ref="L96:Q96"/>
    <mergeCell ref="G93:I93"/>
    <mergeCell ref="L4:M4"/>
    <mergeCell ref="A84:B84"/>
    <mergeCell ref="G88:I88"/>
    <mergeCell ref="G89:I89"/>
    <mergeCell ref="A93:E93"/>
    <mergeCell ref="F88:F93"/>
    <mergeCell ref="A89:E89"/>
    <mergeCell ref="P5:P6"/>
    <mergeCell ref="Q5:Q6"/>
    <mergeCell ref="N4:O4"/>
    <mergeCell ref="P4:Q4"/>
    <mergeCell ref="O5:O6"/>
    <mergeCell ref="F5:F6"/>
    <mergeCell ref="A3:A6"/>
    <mergeCell ref="D3:I3"/>
    <mergeCell ref="G90:I90"/>
    <mergeCell ref="A88:E88"/>
    <mergeCell ref="J5:J6"/>
    <mergeCell ref="G5:I5"/>
    <mergeCell ref="F4:I4"/>
    <mergeCell ref="B3:B6"/>
    <mergeCell ref="C3:C6"/>
    <mergeCell ref="D4:D6"/>
    <mergeCell ref="E4:E6"/>
    <mergeCell ref="R22:S22"/>
    <mergeCell ref="A90:E90"/>
    <mergeCell ref="P94:Q94"/>
    <mergeCell ref="G91:I91"/>
    <mergeCell ref="A92:E92"/>
    <mergeCell ref="G92:I92"/>
    <mergeCell ref="L94:M94"/>
    <mergeCell ref="J94:K94"/>
    <mergeCell ref="N94:O94"/>
    <mergeCell ref="R24:S24"/>
    <mergeCell ref="R27:S27"/>
    <mergeCell ref="A91:E91"/>
    <mergeCell ref="R26:S26"/>
    <mergeCell ref="R29:S29"/>
    <mergeCell ref="R30:S30"/>
    <mergeCell ref="J3:Q3"/>
    <mergeCell ref="R8:S8"/>
    <mergeCell ref="N5:N6"/>
    <mergeCell ref="M5:M6"/>
    <mergeCell ref="L5:L6"/>
    <mergeCell ref="J4:K4"/>
    <mergeCell ref="K5:K6"/>
  </mergeCells>
  <phoneticPr fontId="2" type="noConversion"/>
  <conditionalFormatting sqref="R25:U25 R23:T23">
    <cfRule type="cellIs" dxfId="4" priority="8" stopIfTrue="1" operator="notEqual">
      <formula>36</formula>
    </cfRule>
  </conditionalFormatting>
  <conditionalFormatting sqref="F84">
    <cfRule type="cellIs" dxfId="3" priority="6" operator="notEqual">
      <formula>5328</formula>
    </cfRule>
  </conditionalFormatting>
  <conditionalFormatting sqref="D84">
    <cfRule type="cellIs" dxfId="2" priority="5" operator="notEqual">
      <formula>7560</formula>
    </cfRule>
  </conditionalFormatting>
  <conditionalFormatting sqref="F22">
    <cfRule type="cellIs" dxfId="1" priority="4" operator="notEqual">
      <formula>436</formula>
    </cfRule>
  </conditionalFormatting>
  <conditionalFormatting sqref="D22">
    <cfRule type="cellIs" dxfId="0" priority="3" operator="notEqual">
      <formula>654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4" orientation="landscape" horizontalDpi="4294967294" r:id="rId1"/>
  <headerFooter alignWithMargins="0"/>
  <rowBreaks count="2" manualBreakCount="2">
    <brk id="31" max="16" man="1"/>
    <brk id="6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75" workbookViewId="0">
      <selection activeCell="D30" sqref="D30"/>
    </sheetView>
  </sheetViews>
  <sheetFormatPr defaultRowHeight="12.75"/>
  <cols>
    <col min="1" max="1" width="4.42578125" customWidth="1"/>
    <col min="2" max="2" width="82.7109375" customWidth="1"/>
    <col min="3" max="3" width="4.7109375" customWidth="1"/>
    <col min="4" max="4" width="81.5703125" customWidth="1"/>
  </cols>
  <sheetData>
    <row r="1" spans="1:4" ht="30.75" customHeight="1">
      <c r="A1" s="169" t="s">
        <v>81</v>
      </c>
      <c r="B1" s="169"/>
      <c r="C1" s="169"/>
      <c r="D1" s="169"/>
    </row>
    <row r="2" spans="1:4" ht="19.5" customHeight="1">
      <c r="A2" s="8"/>
      <c r="B2" s="8"/>
    </row>
    <row r="3" spans="1:4" ht="15.75">
      <c r="A3" s="6" t="s">
        <v>68</v>
      </c>
      <c r="B3" s="11" t="s">
        <v>69</v>
      </c>
      <c r="C3" s="6" t="s">
        <v>68</v>
      </c>
      <c r="D3" s="11" t="s">
        <v>69</v>
      </c>
    </row>
    <row r="4" spans="1:4" ht="15.75">
      <c r="A4" s="10"/>
      <c r="B4" s="9" t="s">
        <v>70</v>
      </c>
      <c r="C4" s="10"/>
      <c r="D4" s="9" t="s">
        <v>78</v>
      </c>
    </row>
    <row r="5" spans="1:4" ht="17.25" customHeight="1">
      <c r="A5" s="16">
        <v>1</v>
      </c>
      <c r="B5" s="10" t="s">
        <v>82</v>
      </c>
      <c r="C5" s="10">
        <v>1</v>
      </c>
      <c r="D5" s="10" t="s">
        <v>231</v>
      </c>
    </row>
    <row r="6" spans="1:4" ht="15">
      <c r="A6" s="16">
        <v>2</v>
      </c>
      <c r="B6" s="10" t="s">
        <v>211</v>
      </c>
      <c r="C6" s="10">
        <v>2</v>
      </c>
      <c r="D6" s="10" t="s">
        <v>232</v>
      </c>
    </row>
    <row r="7" spans="1:4" ht="15">
      <c r="A7" s="16">
        <v>3</v>
      </c>
      <c r="B7" s="10" t="s">
        <v>214</v>
      </c>
      <c r="C7" s="10"/>
      <c r="D7" s="10"/>
    </row>
    <row r="8" spans="1:4" ht="15.75">
      <c r="A8" s="16">
        <v>4</v>
      </c>
      <c r="B8" s="10" t="s">
        <v>215</v>
      </c>
      <c r="C8" s="10"/>
      <c r="D8" s="15" t="s">
        <v>99</v>
      </c>
    </row>
    <row r="9" spans="1:4" ht="15">
      <c r="A9" s="16">
        <v>5</v>
      </c>
      <c r="B9" s="10" t="s">
        <v>216</v>
      </c>
      <c r="C9" s="10">
        <v>1</v>
      </c>
      <c r="D9" s="16" t="s">
        <v>233</v>
      </c>
    </row>
    <row r="10" spans="1:4" ht="15">
      <c r="A10" s="16">
        <v>6</v>
      </c>
      <c r="B10" s="10" t="s">
        <v>212</v>
      </c>
      <c r="C10" s="10">
        <v>2</v>
      </c>
      <c r="D10" s="16" t="s">
        <v>234</v>
      </c>
    </row>
    <row r="11" spans="1:4" ht="15">
      <c r="A11" s="16">
        <v>7</v>
      </c>
      <c r="B11" s="10" t="s">
        <v>217</v>
      </c>
      <c r="C11" s="10">
        <v>3</v>
      </c>
      <c r="D11" s="16" t="s">
        <v>235</v>
      </c>
    </row>
    <row r="12" spans="1:4" ht="15">
      <c r="A12" s="16">
        <v>8</v>
      </c>
      <c r="B12" s="18" t="s">
        <v>213</v>
      </c>
      <c r="C12" s="10">
        <v>4</v>
      </c>
      <c r="D12" s="16" t="s">
        <v>236</v>
      </c>
    </row>
    <row r="13" spans="1:4" ht="15">
      <c r="A13" s="10">
        <v>9</v>
      </c>
      <c r="B13" s="10" t="s">
        <v>83</v>
      </c>
      <c r="C13" s="13"/>
      <c r="D13" s="13"/>
    </row>
    <row r="14" spans="1:4" ht="15.75">
      <c r="A14" s="10">
        <v>10</v>
      </c>
      <c r="B14" s="10" t="s">
        <v>98</v>
      </c>
      <c r="C14" s="13"/>
      <c r="D14" s="9"/>
    </row>
    <row r="15" spans="1:4" ht="15">
      <c r="A15" s="10">
        <v>11</v>
      </c>
      <c r="B15" s="10" t="s">
        <v>218</v>
      </c>
      <c r="C15" s="10"/>
      <c r="D15" s="10"/>
    </row>
    <row r="16" spans="1:4" ht="15">
      <c r="A16" s="10">
        <v>12</v>
      </c>
      <c r="B16" s="10" t="s">
        <v>219</v>
      </c>
      <c r="C16" s="13"/>
      <c r="D16" s="13"/>
    </row>
    <row r="17" spans="1:4" ht="15.75">
      <c r="A17" s="10">
        <v>13</v>
      </c>
      <c r="B17" s="10" t="s">
        <v>220</v>
      </c>
      <c r="C17" s="13"/>
      <c r="D17" s="9" t="s">
        <v>100</v>
      </c>
    </row>
    <row r="18" spans="1:4" ht="15">
      <c r="A18" s="10"/>
      <c r="B18" s="10"/>
      <c r="C18" s="10">
        <v>1</v>
      </c>
      <c r="D18" s="10" t="s">
        <v>237</v>
      </c>
    </row>
    <row r="19" spans="1:4" ht="15.75">
      <c r="A19" s="10"/>
      <c r="B19" s="9" t="s">
        <v>71</v>
      </c>
      <c r="C19" s="13"/>
      <c r="D19" s="13"/>
    </row>
    <row r="20" spans="1:4" ht="15.75">
      <c r="A20" s="10">
        <v>1</v>
      </c>
      <c r="B20" s="10" t="s">
        <v>221</v>
      </c>
      <c r="C20" s="10"/>
      <c r="D20" s="9" t="s">
        <v>72</v>
      </c>
    </row>
    <row r="21" spans="1:4" ht="15.75" customHeight="1">
      <c r="A21" s="10">
        <v>2</v>
      </c>
      <c r="B21" s="10" t="s">
        <v>222</v>
      </c>
      <c r="C21" s="10"/>
      <c r="D21" s="10"/>
    </row>
    <row r="22" spans="1:4" ht="15" customHeight="1">
      <c r="A22" s="10">
        <v>3</v>
      </c>
      <c r="B22" s="10" t="s">
        <v>223</v>
      </c>
      <c r="C22" s="10">
        <v>1</v>
      </c>
      <c r="D22" s="14" t="s">
        <v>84</v>
      </c>
    </row>
    <row r="23" spans="1:4" ht="15" customHeight="1">
      <c r="A23" s="10">
        <v>4</v>
      </c>
      <c r="B23" s="17" t="s">
        <v>224</v>
      </c>
      <c r="C23" s="167">
        <v>2</v>
      </c>
      <c r="D23" s="170" t="s">
        <v>85</v>
      </c>
    </row>
    <row r="24" spans="1:4" ht="15" customHeight="1">
      <c r="A24" s="10">
        <v>5</v>
      </c>
      <c r="B24" s="10" t="s">
        <v>225</v>
      </c>
      <c r="C24" s="168"/>
      <c r="D24" s="170"/>
    </row>
    <row r="25" spans="1:4" ht="15">
      <c r="A25" s="10">
        <v>6</v>
      </c>
      <c r="B25" s="10" t="s">
        <v>226</v>
      </c>
      <c r="C25" s="13"/>
      <c r="D25" s="13"/>
    </row>
    <row r="26" spans="1:4" ht="18" customHeight="1">
      <c r="A26" s="10">
        <v>7</v>
      </c>
      <c r="B26" s="10" t="s">
        <v>227</v>
      </c>
      <c r="C26" s="10"/>
      <c r="D26" s="9" t="s">
        <v>73</v>
      </c>
    </row>
    <row r="27" spans="1:4" ht="15" customHeight="1">
      <c r="A27" s="10">
        <v>8</v>
      </c>
      <c r="B27" s="14" t="s">
        <v>228</v>
      </c>
      <c r="C27" s="10">
        <v>1</v>
      </c>
      <c r="D27" s="10" t="s">
        <v>86</v>
      </c>
    </row>
    <row r="28" spans="1:4" ht="15" customHeight="1">
      <c r="A28" s="173">
        <v>9</v>
      </c>
      <c r="B28" s="174" t="s">
        <v>229</v>
      </c>
      <c r="C28" s="10">
        <v>2</v>
      </c>
      <c r="D28" s="12" t="s">
        <v>87</v>
      </c>
    </row>
    <row r="29" spans="1:4" ht="15">
      <c r="A29" s="173"/>
      <c r="B29" s="174"/>
      <c r="C29" s="10"/>
      <c r="D29" s="13"/>
    </row>
    <row r="30" spans="1:4" ht="17.100000000000001" customHeight="1">
      <c r="A30" s="175">
        <v>10</v>
      </c>
      <c r="B30" s="174" t="s">
        <v>230</v>
      </c>
      <c r="C30" s="13"/>
      <c r="D30" s="13"/>
    </row>
    <row r="31" spans="1:4" ht="17.100000000000001" customHeight="1">
      <c r="A31" s="176"/>
      <c r="B31" s="174"/>
      <c r="C31" s="13"/>
      <c r="D31" s="13"/>
    </row>
    <row r="40" ht="23.25" customHeight="1"/>
  </sheetData>
  <sheetProtection password="CE20" sheet="1" objects="1" scenarios="1" selectLockedCells="1" selectUnlockedCells="1"/>
  <mergeCells count="7">
    <mergeCell ref="B30:B31"/>
    <mergeCell ref="A30:A31"/>
    <mergeCell ref="C23:C24"/>
    <mergeCell ref="A1:D1"/>
    <mergeCell ref="D23:D24"/>
    <mergeCell ref="B28:B29"/>
    <mergeCell ref="A28:A29"/>
  </mergeCells>
  <phoneticPr fontId="2" type="noConversion"/>
  <pageMargins left="0.75" right="0.75" top="1" bottom="1" header="0.5" footer="0.5"/>
  <pageSetup paperSize="9" scale="76" orientation="landscape" r:id="rId1"/>
  <headerFooter alignWithMargins="0"/>
  <colBreaks count="1" manualBreakCount="1">
    <brk id="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кабинеты</vt:lpstr>
      <vt:lpstr>кабинеты!Область_печати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Админ</cp:lastModifiedBy>
  <cp:lastPrinted>2013-10-07T08:21:05Z</cp:lastPrinted>
  <dcterms:created xsi:type="dcterms:W3CDTF">2011-01-22T15:48:18Z</dcterms:created>
  <dcterms:modified xsi:type="dcterms:W3CDTF">2013-10-07T09:10:22Z</dcterms:modified>
</cp:coreProperties>
</file>