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105" windowWidth="15210" windowHeight="9510" activeTab="2"/>
  </bookViews>
  <sheets>
    <sheet name="тит лист " sheetId="4" r:id="rId1"/>
    <sheet name="ПЛАН" sheetId="9" r:id="rId2"/>
    <sheet name="график" sheetId="8" r:id="rId3"/>
  </sheets>
  <definedNames>
    <definedName name="_xlnm.Print_Area" localSheetId="2">график!$A$1:$BL$23</definedName>
    <definedName name="_xlnm.Print_Area" localSheetId="1">ПЛАН!$A$1:$Q$90</definedName>
    <definedName name="_xlnm.Print_Area" localSheetId="0">'тит лист '!$A$1:$N$26</definedName>
  </definedNames>
  <calcPr calcId="124519"/>
</workbook>
</file>

<file path=xl/calcChain.xml><?xml version="1.0" encoding="utf-8"?>
<calcChain xmlns="http://schemas.openxmlformats.org/spreadsheetml/2006/main">
  <c r="S27" i="9"/>
  <c r="BL10" i="8"/>
  <c r="BL12"/>
  <c r="BL14"/>
  <c r="BE16" l="1"/>
  <c r="BF16"/>
  <c r="BG16"/>
  <c r="BH16"/>
  <c r="BI16"/>
  <c r="BJ16"/>
  <c r="BK16"/>
  <c r="BL16"/>
  <c r="BC16"/>
  <c r="BD10"/>
  <c r="BD12"/>
  <c r="BD14"/>
  <c r="BL8"/>
  <c r="BD8"/>
  <c r="BD16" l="1"/>
  <c r="M86" i="9"/>
  <c r="N86"/>
  <c r="O86"/>
  <c r="P86"/>
  <c r="Q86"/>
  <c r="L86"/>
  <c r="M85"/>
  <c r="N85"/>
  <c r="O85"/>
  <c r="P85"/>
  <c r="Q85"/>
  <c r="L85"/>
  <c r="K85"/>
  <c r="J85"/>
  <c r="T10"/>
  <c r="S10"/>
  <c r="S9"/>
  <c r="E8"/>
  <c r="H8"/>
  <c r="I8"/>
  <c r="J8"/>
  <c r="K8"/>
  <c r="L8"/>
  <c r="M8"/>
  <c r="N8"/>
  <c r="O8"/>
  <c r="P8"/>
  <c r="Q8"/>
  <c r="F22"/>
  <c r="G22" s="1"/>
  <c r="F21"/>
  <c r="G21" s="1"/>
  <c r="F20"/>
  <c r="G20" s="1"/>
  <c r="D20"/>
  <c r="F19"/>
  <c r="G19" s="1"/>
  <c r="F18"/>
  <c r="D18" s="1"/>
  <c r="F17"/>
  <c r="G17" s="1"/>
  <c r="F16"/>
  <c r="G16" s="1"/>
  <c r="F15"/>
  <c r="G15" s="1"/>
  <c r="F14"/>
  <c r="G14" s="1"/>
  <c r="F13"/>
  <c r="G13" s="1"/>
  <c r="F12"/>
  <c r="G12" s="1"/>
  <c r="F11"/>
  <c r="G11" s="1"/>
  <c r="F10"/>
  <c r="G10" s="1"/>
  <c r="F9"/>
  <c r="G9" s="1"/>
  <c r="D10" l="1"/>
  <c r="D12"/>
  <c r="D14"/>
  <c r="D22"/>
  <c r="D16"/>
  <c r="F8"/>
  <c r="G18"/>
  <c r="G8" s="1"/>
  <c r="D9"/>
  <c r="D11"/>
  <c r="D13"/>
  <c r="D15"/>
  <c r="D17"/>
  <c r="D19"/>
  <c r="D21"/>
  <c r="T9" l="1"/>
  <c r="D8"/>
  <c r="M59" l="1"/>
  <c r="T24"/>
  <c r="T30"/>
  <c r="T27"/>
  <c r="W24"/>
  <c r="S30" l="1"/>
  <c r="S24"/>
  <c r="E35"/>
  <c r="H35"/>
  <c r="I35"/>
  <c r="J35"/>
  <c r="K35"/>
  <c r="L35"/>
  <c r="M35"/>
  <c r="N35"/>
  <c r="O35"/>
  <c r="P35"/>
  <c r="Q35"/>
  <c r="F53"/>
  <c r="D53" s="1"/>
  <c r="G53" l="1"/>
  <c r="F49"/>
  <c r="G49" s="1"/>
  <c r="F50"/>
  <c r="F51"/>
  <c r="G51" s="1"/>
  <c r="F52"/>
  <c r="D50" l="1"/>
  <c r="G50"/>
  <c r="D52"/>
  <c r="G52"/>
  <c r="D49"/>
  <c r="D51"/>
  <c r="Q87"/>
  <c r="P87"/>
  <c r="O87"/>
  <c r="N87"/>
  <c r="M87"/>
  <c r="L87"/>
  <c r="K87"/>
  <c r="J87"/>
  <c r="K86"/>
  <c r="J86"/>
  <c r="F79"/>
  <c r="D79" s="1"/>
  <c r="F78"/>
  <c r="F77"/>
  <c r="D77" s="1"/>
  <c r="Q76"/>
  <c r="P76"/>
  <c r="O76"/>
  <c r="N76"/>
  <c r="M76"/>
  <c r="L76"/>
  <c r="K76"/>
  <c r="J76"/>
  <c r="I76"/>
  <c r="H76"/>
  <c r="E76"/>
  <c r="F75"/>
  <c r="D75" s="1"/>
  <c r="F74"/>
  <c r="D74" s="1"/>
  <c r="F73"/>
  <c r="Q72"/>
  <c r="P72"/>
  <c r="O72"/>
  <c r="N72"/>
  <c r="M72"/>
  <c r="L72"/>
  <c r="K72"/>
  <c r="J72"/>
  <c r="I72"/>
  <c r="H72"/>
  <c r="E72"/>
  <c r="F70"/>
  <c r="D70" s="1"/>
  <c r="F69"/>
  <c r="G69" s="1"/>
  <c r="F68"/>
  <c r="Q67"/>
  <c r="P67"/>
  <c r="O67"/>
  <c r="N67"/>
  <c r="M67"/>
  <c r="L67"/>
  <c r="K67"/>
  <c r="J67"/>
  <c r="I67"/>
  <c r="H67"/>
  <c r="E67"/>
  <c r="F66"/>
  <c r="F65"/>
  <c r="D65" s="1"/>
  <c r="Q64"/>
  <c r="P64"/>
  <c r="O64"/>
  <c r="N64"/>
  <c r="M64"/>
  <c r="L64"/>
  <c r="K64"/>
  <c r="J64"/>
  <c r="I64"/>
  <c r="H64"/>
  <c r="E64"/>
  <c r="F63"/>
  <c r="D63" s="1"/>
  <c r="F62"/>
  <c r="F61"/>
  <c r="D61" s="1"/>
  <c r="F60"/>
  <c r="D60" s="1"/>
  <c r="Q59"/>
  <c r="P59"/>
  <c r="O59"/>
  <c r="N59"/>
  <c r="L59"/>
  <c r="K59"/>
  <c r="J59"/>
  <c r="I59"/>
  <c r="H59"/>
  <c r="E59"/>
  <c r="F58"/>
  <c r="D58" s="1"/>
  <c r="F57"/>
  <c r="G56"/>
  <c r="G55" s="1"/>
  <c r="F56"/>
  <c r="D56" s="1"/>
  <c r="Q55"/>
  <c r="P55"/>
  <c r="O55"/>
  <c r="N55"/>
  <c r="M55"/>
  <c r="L55"/>
  <c r="K55"/>
  <c r="J55"/>
  <c r="I55"/>
  <c r="H55"/>
  <c r="E55"/>
  <c r="F48"/>
  <c r="D48" s="1"/>
  <c r="F47"/>
  <c r="G47" s="1"/>
  <c r="F46"/>
  <c r="D46" s="1"/>
  <c r="F45"/>
  <c r="D45" s="1"/>
  <c r="F44"/>
  <c r="D44" s="1"/>
  <c r="F43"/>
  <c r="G43" s="1"/>
  <c r="F42"/>
  <c r="G42" s="1"/>
  <c r="F41"/>
  <c r="D41" s="1"/>
  <c r="F40"/>
  <c r="D40" s="1"/>
  <c r="F39"/>
  <c r="G39" s="1"/>
  <c r="F38"/>
  <c r="G38" s="1"/>
  <c r="G37"/>
  <c r="F37"/>
  <c r="D37" s="1"/>
  <c r="F36"/>
  <c r="F32"/>
  <c r="G32" s="1"/>
  <c r="F31"/>
  <c r="G31" s="1"/>
  <c r="O30"/>
  <c r="N30"/>
  <c r="M30"/>
  <c r="L30"/>
  <c r="K30"/>
  <c r="J30"/>
  <c r="I30"/>
  <c r="H30"/>
  <c r="E30"/>
  <c r="F28"/>
  <c r="G28" s="1"/>
  <c r="F27"/>
  <c r="D27" s="1"/>
  <c r="F26"/>
  <c r="G26" s="1"/>
  <c r="G25"/>
  <c r="F25"/>
  <c r="D25" s="1"/>
  <c r="F24"/>
  <c r="G24" s="1"/>
  <c r="Q23"/>
  <c r="P23"/>
  <c r="O23"/>
  <c r="N23"/>
  <c r="M23"/>
  <c r="L23"/>
  <c r="K23"/>
  <c r="J23"/>
  <c r="I23"/>
  <c r="H23"/>
  <c r="E23"/>
  <c r="D68" l="1"/>
  <c r="F67"/>
  <c r="I54"/>
  <c r="I34" s="1"/>
  <c r="I81" s="1"/>
  <c r="M54"/>
  <c r="M34" s="1"/>
  <c r="F30"/>
  <c r="G77"/>
  <c r="G76" s="1"/>
  <c r="D57"/>
  <c r="D55" s="1"/>
  <c r="F55"/>
  <c r="D78"/>
  <c r="D76" s="1"/>
  <c r="F76"/>
  <c r="D66"/>
  <c r="D64" s="1"/>
  <c r="F64"/>
  <c r="D62"/>
  <c r="F59"/>
  <c r="D73"/>
  <c r="D72" s="1"/>
  <c r="F72"/>
  <c r="N54"/>
  <c r="N34" s="1"/>
  <c r="F35"/>
  <c r="G27"/>
  <c r="G23" s="1"/>
  <c r="D38"/>
  <c r="D42"/>
  <c r="G45"/>
  <c r="L54"/>
  <c r="G60"/>
  <c r="K54"/>
  <c r="K34" s="1"/>
  <c r="K81" s="1"/>
  <c r="G65"/>
  <c r="G64" s="1"/>
  <c r="D36"/>
  <c r="J54"/>
  <c r="J34" s="1"/>
  <c r="J81" s="1"/>
  <c r="H54"/>
  <c r="H34" s="1"/>
  <c r="H81" s="1"/>
  <c r="G46"/>
  <c r="G61"/>
  <c r="G68"/>
  <c r="G67" s="1"/>
  <c r="Q54"/>
  <c r="Q34" s="1"/>
  <c r="P54"/>
  <c r="P34" s="1"/>
  <c r="G73"/>
  <c r="G72" s="1"/>
  <c r="O54"/>
  <c r="O34" s="1"/>
  <c r="G41"/>
  <c r="D31"/>
  <c r="D69"/>
  <c r="L34"/>
  <c r="E54"/>
  <c r="E34" s="1"/>
  <c r="E81" s="1"/>
  <c r="G36"/>
  <c r="G40"/>
  <c r="G44"/>
  <c r="G48"/>
  <c r="D59"/>
  <c r="G30"/>
  <c r="F23"/>
  <c r="D24"/>
  <c r="D26"/>
  <c r="D28"/>
  <c r="D32"/>
  <c r="D30" s="1"/>
  <c r="D39"/>
  <c r="D43"/>
  <c r="D47"/>
  <c r="G59" l="1"/>
  <c r="D67"/>
  <c r="S81"/>
  <c r="F54"/>
  <c r="F34" s="1"/>
  <c r="F81" s="1"/>
  <c r="S84" s="1"/>
  <c r="S79"/>
  <c r="G35"/>
  <c r="D35"/>
  <c r="G54"/>
  <c r="D54"/>
  <c r="D23"/>
  <c r="G34" l="1"/>
  <c r="G81" s="1"/>
  <c r="D34"/>
  <c r="D81" s="1"/>
</calcChain>
</file>

<file path=xl/sharedStrings.xml><?xml version="1.0" encoding="utf-8"?>
<sst xmlns="http://schemas.openxmlformats.org/spreadsheetml/2006/main" count="455" uniqueCount="290">
  <si>
    <t>Государственная итоговая аттестация</t>
  </si>
  <si>
    <t>Всего</t>
  </si>
  <si>
    <t>I курс</t>
  </si>
  <si>
    <t>II курс</t>
  </si>
  <si>
    <t>III курс</t>
  </si>
  <si>
    <t>Индекс</t>
  </si>
  <si>
    <t>Формы промежуточной аттестации</t>
  </si>
  <si>
    <t>Учебная нагрузка обучающихся (час.)</t>
  </si>
  <si>
    <t>максимальная</t>
  </si>
  <si>
    <t>обязательная аудиторная</t>
  </si>
  <si>
    <t>в т.ч.</t>
  </si>
  <si>
    <t>Распределение обязательной нагрузки по курсам и семестрам (час. в семестр)</t>
  </si>
  <si>
    <t>всего занятий</t>
  </si>
  <si>
    <t>самостоятельная работа</t>
  </si>
  <si>
    <t>О.00</t>
  </si>
  <si>
    <t>ОП.00</t>
  </si>
  <si>
    <t>ОГСЭ.00</t>
  </si>
  <si>
    <t>ОГСЭ.01</t>
  </si>
  <si>
    <t>Основы философии</t>
  </si>
  <si>
    <t>ОГСЭ.02</t>
  </si>
  <si>
    <t>ОГСЭ.03</t>
  </si>
  <si>
    <t>ОГСЭ.04</t>
  </si>
  <si>
    <t>История</t>
  </si>
  <si>
    <t>Иностранный язык</t>
  </si>
  <si>
    <t>Физическая культура</t>
  </si>
  <si>
    <t>ЕН.00</t>
  </si>
  <si>
    <t>ЕН.01</t>
  </si>
  <si>
    <t>ЕН.02</t>
  </si>
  <si>
    <t>Математика</t>
  </si>
  <si>
    <t>Безопасность жизнедеятельности</t>
  </si>
  <si>
    <t>П.00</t>
  </si>
  <si>
    <t>ПМ.01</t>
  </si>
  <si>
    <t>МДК.01.01</t>
  </si>
  <si>
    <t>ПМ.02</t>
  </si>
  <si>
    <t>МДК.02.01</t>
  </si>
  <si>
    <t>ПМ.03</t>
  </si>
  <si>
    <t>МДК.03.01</t>
  </si>
  <si>
    <t>Государственная (итоговая) аттестация</t>
  </si>
  <si>
    <t>учебной практики</t>
  </si>
  <si>
    <t>экзаменов</t>
  </si>
  <si>
    <t>дифф.зачетов</t>
  </si>
  <si>
    <t>зачетов</t>
  </si>
  <si>
    <t>лекций</t>
  </si>
  <si>
    <t>лаб. и практ. занятий,вкл. семинары</t>
  </si>
  <si>
    <t>курсовых работ (проектов)</t>
  </si>
  <si>
    <t>ПДП</t>
  </si>
  <si>
    <t>ГИА</t>
  </si>
  <si>
    <t>УЧЕБНЫЙ ПЛАН</t>
  </si>
  <si>
    <t xml:space="preserve">Преддипломная практика </t>
  </si>
  <si>
    <t>IV курс</t>
  </si>
  <si>
    <t>Э</t>
  </si>
  <si>
    <t>ПМ.00</t>
  </si>
  <si>
    <t>4 нед</t>
  </si>
  <si>
    <t>6 нед</t>
  </si>
  <si>
    <t>ПП.02</t>
  </si>
  <si>
    <t>ДЗ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</si>
  <si>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</si>
  <si>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</si>
  <si>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</si>
  <si>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</si>
  <si>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</si>
  <si>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</si>
  <si>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</si>
  <si>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</si>
  <si>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</si>
  <si>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0/1/1</t>
  </si>
  <si>
    <t>5/11/6</t>
  </si>
  <si>
    <r>
      <t xml:space="preserve">Форма обучения - </t>
    </r>
    <r>
      <rPr>
        <b/>
        <u/>
        <sz val="14"/>
        <rFont val="Times New Roman"/>
        <family val="1"/>
        <charset val="204"/>
      </rPr>
      <t xml:space="preserve">  очная</t>
    </r>
    <r>
      <rPr>
        <u/>
        <sz val="14"/>
        <rFont val="Times New Roman"/>
        <family val="1"/>
        <charset val="204"/>
      </rPr>
      <t xml:space="preserve">  </t>
    </r>
  </si>
  <si>
    <t xml:space="preserve">основного общего образования </t>
  </si>
  <si>
    <t>-/Э</t>
  </si>
  <si>
    <t>-/ДЗ</t>
  </si>
  <si>
    <t>Основы безопасности жизнедеятельности</t>
  </si>
  <si>
    <t>1                   семестр 17 нед.</t>
  </si>
  <si>
    <t>2                   семестр 22 нед.</t>
  </si>
  <si>
    <t>5/5/0</t>
  </si>
  <si>
    <t>Общепрофессиональные дисциплины</t>
  </si>
  <si>
    <t>Правовое обеспечение профессиональной деятельности</t>
  </si>
  <si>
    <t>Профессиональные модули</t>
  </si>
  <si>
    <t>аудит.</t>
  </si>
  <si>
    <t>максим.</t>
  </si>
  <si>
    <t>1 курс</t>
  </si>
  <si>
    <t>2 курс</t>
  </si>
  <si>
    <t>3 курс</t>
  </si>
  <si>
    <t>ОП.10</t>
  </si>
  <si>
    <t>ОП.11</t>
  </si>
  <si>
    <t xml:space="preserve">Производственная практика </t>
  </si>
  <si>
    <t>Учебная практика</t>
  </si>
  <si>
    <t>4 курс</t>
  </si>
  <si>
    <t>практика</t>
  </si>
  <si>
    <t>Эк</t>
  </si>
  <si>
    <t>Обществознание</t>
  </si>
  <si>
    <t>География</t>
  </si>
  <si>
    <t>Естествознание</t>
  </si>
  <si>
    <t>Экономика</t>
  </si>
  <si>
    <t>Право</t>
  </si>
  <si>
    <t>Информационные технологии в профессиональной деятельности</t>
  </si>
  <si>
    <t>Экономика организации</t>
  </si>
  <si>
    <t>Статистика</t>
  </si>
  <si>
    <t>Менеджмент</t>
  </si>
  <si>
    <t>Документационное обеспечение управления</t>
  </si>
  <si>
    <t>Налоги и налогообложение</t>
  </si>
  <si>
    <t>Основы бухгалтерского учёта</t>
  </si>
  <si>
    <t>Аудит</t>
  </si>
  <si>
    <t>Анализ финансово-хозяйственной деятельности</t>
  </si>
  <si>
    <t>Финансы, денежное обращение и кредит</t>
  </si>
  <si>
    <t>Теоретические основы выполнения работ по профессии "Кассир"</t>
  </si>
  <si>
    <t>Документирование хозяйственных операций и ведение бухгалтерского учёта имущества организации</t>
  </si>
  <si>
    <t>Практические основы бухгалтерского учёта имущества организации</t>
  </si>
  <si>
    <t>УП.01</t>
  </si>
  <si>
    <t>ПП.01</t>
  </si>
  <si>
    <r>
      <t>Квалификация :</t>
    </r>
    <r>
      <rPr>
        <b/>
        <u/>
        <sz val="14"/>
        <rFont val="Times New Roman"/>
        <family val="1"/>
        <charset val="204"/>
      </rPr>
      <t xml:space="preserve"> бухгалтер, специалист по налогообложению</t>
    </r>
  </si>
  <si>
    <r>
      <t xml:space="preserve">Нормативный срок обучения -                 </t>
    </r>
    <r>
      <rPr>
        <b/>
        <u/>
        <sz val="14"/>
        <rFont val="Times New Roman"/>
        <family val="1"/>
        <charset val="204"/>
      </rPr>
      <t xml:space="preserve"> 3 </t>
    </r>
    <r>
      <rPr>
        <sz val="14"/>
        <rFont val="Times New Roman"/>
        <family val="1"/>
        <charset val="204"/>
      </rPr>
      <t xml:space="preserve"> года и</t>
    </r>
    <r>
      <rPr>
        <b/>
        <sz val="14"/>
        <rFont val="Times New Roman"/>
        <family val="1"/>
        <charset val="204"/>
      </rPr>
      <t xml:space="preserve"> </t>
    </r>
    <r>
      <rPr>
        <b/>
        <u/>
        <sz val="14"/>
        <rFont val="Times New Roman"/>
        <family val="1"/>
        <charset val="204"/>
      </rPr>
      <t xml:space="preserve"> 10 </t>
    </r>
    <r>
      <rPr>
        <sz val="14"/>
        <rFont val="Times New Roman"/>
        <family val="1"/>
        <charset val="204"/>
      </rPr>
      <t xml:space="preserve"> мес на базе                                        </t>
    </r>
  </si>
  <si>
    <r>
      <rPr>
        <b/>
        <u/>
        <sz val="14"/>
        <rFont val="Times New Roman"/>
        <family val="1"/>
        <charset val="204"/>
      </rPr>
      <t xml:space="preserve"> 2 </t>
    </r>
    <r>
      <rPr>
        <sz val="14"/>
        <rFont val="Times New Roman"/>
        <family val="1"/>
        <charset val="204"/>
      </rPr>
      <t xml:space="preserve"> года и </t>
    </r>
    <r>
      <rPr>
        <b/>
        <u/>
        <sz val="14"/>
        <rFont val="Times New Roman"/>
        <family val="1"/>
        <charset val="204"/>
      </rPr>
      <t xml:space="preserve"> 10 </t>
    </r>
    <r>
      <rPr>
        <sz val="14"/>
        <rFont val="Times New Roman"/>
        <family val="1"/>
        <charset val="204"/>
      </rPr>
      <t xml:space="preserve"> мес на базе</t>
    </r>
  </si>
  <si>
    <t>ОП.12</t>
  </si>
  <si>
    <t>ОП.13</t>
  </si>
  <si>
    <t>Основы экономической теории</t>
  </si>
  <si>
    <t>Маркетинг</t>
  </si>
  <si>
    <t>Ведение бухгалтерского учёта источников формирования имущества, выполнение работ по инвентаризации имущества и финансовых обязательств организации</t>
  </si>
  <si>
    <t>Практические основы бухгалтерского учёта источников формирования имущества организации</t>
  </si>
  <si>
    <t>МДК.02.02</t>
  </si>
  <si>
    <t>Бухгалтерская технология проведения и оформления ивентаризации</t>
  </si>
  <si>
    <t>Производственная практика</t>
  </si>
  <si>
    <t>Проведение расчётов с бюджетом и внебюджетными фондами</t>
  </si>
  <si>
    <t>Организация расчётов с бюджетом и внебюджетными фондами</t>
  </si>
  <si>
    <t>ПМ.04</t>
  </si>
  <si>
    <t>МДК.04.01</t>
  </si>
  <si>
    <t>МДК.04.02</t>
  </si>
  <si>
    <t>Составление и использование бухгалтерской отчётности</t>
  </si>
  <si>
    <t>Технология составления бухгалтерской отчётности</t>
  </si>
  <si>
    <t>Основы анализа бухгалтерской отчётности</t>
  </si>
  <si>
    <t>ПМ.05</t>
  </si>
  <si>
    <t>МДК.05.01</t>
  </si>
  <si>
    <t>ПП.05</t>
  </si>
  <si>
    <t>Осуществление налогового учёта и налогового планирования в организации</t>
  </si>
  <si>
    <t>Организация и планирование налоговой деятельности</t>
  </si>
  <si>
    <t>ПМ.06</t>
  </si>
  <si>
    <t>МДК.06.01</t>
  </si>
  <si>
    <t>УП.06</t>
  </si>
  <si>
    <t>3                   семестр 16 нед.</t>
  </si>
  <si>
    <t>производств. практики</t>
  </si>
  <si>
    <t>1. График учебного процесса по неделям</t>
  </si>
  <si>
    <t>2. Сводные данные по бюджету времени</t>
  </si>
  <si>
    <t>Курс</t>
  </si>
  <si>
    <t>Сентябрь</t>
  </si>
  <si>
    <t>29 сен - 5 окт</t>
  </si>
  <si>
    <t>Октябрь</t>
  </si>
  <si>
    <t>27 окт - 2 ноя</t>
  </si>
  <si>
    <t>Ноябрь</t>
  </si>
  <si>
    <t>24 ноя - 30 ноя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</si>
  <si>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</si>
  <si>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</si>
  <si>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</si>
  <si>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</si>
  <si>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</si>
  <si>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</si>
  <si>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</si>
  <si>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</si>
  <si>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</si>
  <si>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</si>
  <si>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</si>
  <si>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</si>
  <si>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</si>
  <si>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</si>
  <si>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</si>
  <si>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</si>
  <si>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Обучение по дисциплинам и междисциплинар-ным курсам</t>
  </si>
  <si>
    <t>Учебная/Производственная практика и подготовка к итоговой аттестации, нед.</t>
  </si>
  <si>
    <t>Промежуточная аттестация, нед.</t>
  </si>
  <si>
    <t>Итоговая государственная аттестация, нед.</t>
  </si>
  <si>
    <t>Каникулы, нед.</t>
  </si>
  <si>
    <t>Всего, нед.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</si>
  <si>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</si>
  <si>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</si>
  <si>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</si>
  <si>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</si>
  <si>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</si>
  <si>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</si>
  <si>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</si>
  <si>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</si>
  <si>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</si>
  <si>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</si>
  <si>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</si>
  <si>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</si>
  <si>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</si>
  <si>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</si>
  <si>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</si>
  <si>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</si>
  <si>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</si>
  <si>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</si>
  <si>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</si>
  <si>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</si>
  <si>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</si>
  <si>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3-9 авг</t>
  </si>
  <si>
    <t>10-16 авг</t>
  </si>
  <si>
    <t>17-23 авг</t>
  </si>
  <si>
    <t>24-31 авг</t>
  </si>
  <si>
    <t>Практика учебная</t>
  </si>
  <si>
    <t>Практика производственная</t>
  </si>
  <si>
    <t>Подготовка к итоговой государственной аттестации</t>
  </si>
  <si>
    <t>Всего за год</t>
  </si>
  <si>
    <t>по профилю специальности</t>
  </si>
  <si>
    <t>преддипломная</t>
  </si>
  <si>
    <t>нед.</t>
  </si>
  <si>
    <t>час.</t>
  </si>
  <si>
    <t>I</t>
  </si>
  <si>
    <t>II</t>
  </si>
  <si>
    <t>III</t>
  </si>
  <si>
    <t>IV</t>
  </si>
  <si>
    <t>Обозначения:</t>
  </si>
  <si>
    <t>Теоретическое обучение</t>
  </si>
  <si>
    <t>::</t>
  </si>
  <si>
    <t>Промежуточная аттестация</t>
  </si>
  <si>
    <t>00</t>
  </si>
  <si>
    <t>8</t>
  </si>
  <si>
    <t>Практика преддипломная (производственная)</t>
  </si>
  <si>
    <t>X</t>
  </si>
  <si>
    <t>Практика по профилю специальности (производственная)</t>
  </si>
  <si>
    <t>=</t>
  </si>
  <si>
    <t>Каникулы</t>
  </si>
  <si>
    <t>D</t>
  </si>
  <si>
    <t>Итоговая государственная аттестация</t>
  </si>
  <si>
    <t>УП.04</t>
  </si>
  <si>
    <t>УП.02</t>
  </si>
  <si>
    <t>УП.03</t>
  </si>
  <si>
    <t>УП.05</t>
  </si>
  <si>
    <t>ПП.06</t>
  </si>
  <si>
    <t>ОГСЭ.05</t>
  </si>
  <si>
    <t>Психология общения</t>
  </si>
  <si>
    <t>5                   семестр 16 нед.</t>
  </si>
  <si>
    <t>6                   семестр 23 нед.</t>
  </si>
  <si>
    <t>4                   семестр 23 нед.</t>
  </si>
  <si>
    <t>7                   семестр 17 нед.</t>
  </si>
  <si>
    <t>ОП.14</t>
  </si>
  <si>
    <t>ОП.15</t>
  </si>
  <si>
    <t>ОП.16</t>
  </si>
  <si>
    <t>ОП.17</t>
  </si>
  <si>
    <t>Бухгалтерский учёт в малом бизнесе</t>
  </si>
  <si>
    <t xml:space="preserve">Основы исследовательской деятельности </t>
  </si>
  <si>
    <t>Основы предпринимательской деятельности</t>
  </si>
  <si>
    <t>Основы делового общения</t>
  </si>
  <si>
    <t>Банковское дело</t>
  </si>
  <si>
    <t>ОП.18</t>
  </si>
  <si>
    <t>ОУД.01</t>
  </si>
  <si>
    <t>Русский язык и литература</t>
  </si>
  <si>
    <t>ОУД.02</t>
  </si>
  <si>
    <t>ОУД.03</t>
  </si>
  <si>
    <t>Математика: алгебра и начала математического анализа; геометрия</t>
  </si>
  <si>
    <t>ОУД.04</t>
  </si>
  <si>
    <t>ОУД.05</t>
  </si>
  <si>
    <t>ОУД.06</t>
  </si>
  <si>
    <t>ОУД.07</t>
  </si>
  <si>
    <t>Информатика</t>
  </si>
  <si>
    <t>ОУД.08</t>
  </si>
  <si>
    <t>ОУД.09</t>
  </si>
  <si>
    <t>ОУД.10</t>
  </si>
  <si>
    <t>ОУД.11</t>
  </si>
  <si>
    <t>ОУД.12</t>
  </si>
  <si>
    <t>ОУД.13</t>
  </si>
  <si>
    <t>Экология</t>
  </si>
  <si>
    <t>ОУД.14</t>
  </si>
  <si>
    <t>Риторика</t>
  </si>
  <si>
    <r>
      <t xml:space="preserve">по программе </t>
    </r>
    <r>
      <rPr>
        <b/>
        <u/>
        <sz val="16"/>
        <rFont val="Times New Roman"/>
        <family val="1"/>
        <charset val="204"/>
      </rPr>
      <t xml:space="preserve"> углублённой</t>
    </r>
    <r>
      <rPr>
        <u/>
        <sz val="16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 xml:space="preserve"> подготовки</t>
    </r>
  </si>
  <si>
    <r>
      <t>Консультации</t>
    </r>
    <r>
      <rPr>
        <sz val="12"/>
        <rFont val="Times New Roman"/>
        <family val="1"/>
        <charset val="204"/>
      </rPr>
      <t xml:space="preserve"> на учебную группу по 4 часа на каждого обучающегося в год</t>
    </r>
  </si>
  <si>
    <t>1. Программа углублённой подготовки</t>
  </si>
  <si>
    <t>1.1. Дипломная работа</t>
  </si>
  <si>
    <r>
      <t xml:space="preserve">Выполнение дипломной работы с </t>
    </r>
    <r>
      <rPr>
        <u/>
        <sz val="12"/>
        <rFont val="Times New Roman"/>
        <family val="1"/>
        <charset val="204"/>
      </rPr>
      <t xml:space="preserve">18.05. </t>
    </r>
    <r>
      <rPr>
        <sz val="12"/>
        <rFont val="Times New Roman"/>
        <family val="1"/>
        <charset val="204"/>
      </rPr>
      <t xml:space="preserve"> по </t>
    </r>
    <r>
      <rPr>
        <u/>
        <sz val="12"/>
        <rFont val="Times New Roman"/>
        <family val="1"/>
        <charset val="204"/>
      </rPr>
      <t xml:space="preserve">14.06 </t>
    </r>
    <r>
      <rPr>
        <sz val="12"/>
        <rFont val="Times New Roman"/>
        <family val="1"/>
        <charset val="204"/>
      </rPr>
      <t xml:space="preserve"> (всего 4 нед.)</t>
    </r>
  </si>
  <si>
    <r>
      <t xml:space="preserve">Защита дипломной работы с  </t>
    </r>
    <r>
      <rPr>
        <u/>
        <sz val="12"/>
        <rFont val="Times New Roman"/>
        <family val="1"/>
        <charset val="204"/>
      </rPr>
      <t xml:space="preserve">15.06  </t>
    </r>
    <r>
      <rPr>
        <sz val="12"/>
        <rFont val="Times New Roman"/>
        <family val="1"/>
        <charset val="204"/>
      </rPr>
      <t xml:space="preserve">по  </t>
    </r>
    <r>
      <rPr>
        <u/>
        <sz val="12"/>
        <rFont val="Times New Roman"/>
        <family val="1"/>
        <charset val="204"/>
      </rPr>
      <t xml:space="preserve">28.06 </t>
    </r>
    <r>
      <rPr>
        <sz val="12"/>
        <rFont val="Times New Roman"/>
        <family val="1"/>
        <charset val="204"/>
      </rPr>
      <t xml:space="preserve"> (всего 2 нед.)</t>
    </r>
  </si>
  <si>
    <t>-/З/-/З/-/ДЗ</t>
  </si>
  <si>
    <t>Выполнение работ по профессии рабочего, должности служащего "Кассир"</t>
  </si>
  <si>
    <t>Х</t>
  </si>
  <si>
    <t>х</t>
  </si>
  <si>
    <r>
      <t xml:space="preserve">по специальности среднего профессионального образования </t>
    </r>
    <r>
      <rPr>
        <u/>
        <sz val="16"/>
        <rFont val="Times New Roman"/>
        <family val="1"/>
        <charset val="204"/>
      </rPr>
      <t xml:space="preserve">                      </t>
    </r>
    <r>
      <rPr>
        <b/>
        <u/>
        <sz val="16"/>
        <rFont val="Times New Roman"/>
        <family val="1"/>
        <charset val="204"/>
      </rPr>
      <t xml:space="preserve">38.02.01 Экономика и бухгалтерский учёт (по отраслям) </t>
    </r>
  </si>
  <si>
    <t xml:space="preserve">среднего общего образования </t>
  </si>
  <si>
    <t>государственного бюджетного профессионального                               образовательного учреждения Ростовской области                          «Таганрогский авиационный колледж имени В.М. Петлякова»</t>
  </si>
  <si>
    <t>8                   семестр 13 нед.</t>
  </si>
  <si>
    <t>2. План учебного процесса (основная профессиональная образовательная программа подготовки специалистов среднего звена)</t>
  </si>
  <si>
    <t>Наименование учебных циклов, дисциплин, профессиональных модулей, МДК, практик</t>
  </si>
  <si>
    <t>Общеобразовательный учебный цикл</t>
  </si>
  <si>
    <t>Общий гуманитарный и социально-экономический учебные циклы</t>
  </si>
  <si>
    <t>Математический и общий естественнонаучный учебные циклы</t>
  </si>
  <si>
    <t>Профессиональный учебный цикл</t>
  </si>
  <si>
    <t>0/10/4</t>
  </si>
  <si>
    <t>Коэффициент практикоориентированности</t>
  </si>
  <si>
    <t>Э/ДЗ</t>
  </si>
  <si>
    <t>-/Э/Э</t>
  </si>
  <si>
    <t>2/7/6</t>
  </si>
  <si>
    <t>7/18/10</t>
  </si>
  <si>
    <t>обучение по учебным циклам</t>
  </si>
  <si>
    <t>-/-/-/-/-/ДЗ</t>
  </si>
  <si>
    <r>
      <t xml:space="preserve">                              УТВЕРЖДАЮ                                                                                                                                                              Директор ГБПОУ РО "ТАВИАК"                                                                                                                                                                                                               _________________ Л.П. Кислова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</t>
    </r>
    <r>
      <rPr>
        <u/>
        <sz val="14"/>
        <rFont val="Times New Roman"/>
        <family val="1"/>
        <charset val="204"/>
      </rPr>
      <t xml:space="preserve">  26  </t>
    </r>
    <r>
      <rPr>
        <sz val="14"/>
        <rFont val="Times New Roman"/>
        <family val="1"/>
        <charset val="204"/>
      </rPr>
      <t xml:space="preserve">» </t>
    </r>
    <r>
      <rPr>
        <u/>
        <sz val="14"/>
        <rFont val="Times New Roman"/>
        <family val="1"/>
        <charset val="204"/>
      </rPr>
      <t>августа</t>
    </r>
    <r>
      <rPr>
        <sz val="14"/>
        <rFont val="Times New Roman"/>
        <family val="1"/>
        <charset val="204"/>
      </rPr>
      <t xml:space="preserve"> 20</t>
    </r>
    <r>
      <rPr>
        <u/>
        <sz val="14"/>
        <rFont val="Times New Roman"/>
        <family val="1"/>
        <charset val="204"/>
      </rPr>
      <t>14</t>
    </r>
    <r>
      <rPr>
        <sz val="14"/>
        <rFont val="Times New Roman"/>
        <family val="1"/>
        <charset val="204"/>
      </rPr>
      <t xml:space="preserve"> г.                      </t>
    </r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</si>
</sst>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0.000"/>
  </numFmts>
  <fonts count="30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u/>
      <sz val="16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Arial Cyr"/>
      <charset val="204"/>
    </font>
    <font>
      <b/>
      <u/>
      <sz val="16"/>
      <name val="Times New Roman"/>
      <family val="1"/>
      <charset val="204"/>
    </font>
    <font>
      <sz val="10"/>
      <color indexed="10"/>
      <name val="Arial Cyr"/>
      <charset val="204"/>
    </font>
    <font>
      <sz val="12"/>
      <color indexed="10"/>
      <name val="Arial Cyr"/>
      <charset val="204"/>
    </font>
    <font>
      <b/>
      <u/>
      <sz val="14"/>
      <name val="Times New Roman"/>
      <family val="1"/>
      <charset val="204"/>
    </font>
    <font>
      <u/>
      <sz val="12"/>
      <name val="Times New Roman"/>
      <family val="1"/>
      <charset val="204"/>
    </font>
    <font>
      <sz val="11.5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Times New Roman Cyr"/>
      <family val="1"/>
      <charset val="204"/>
    </font>
    <font>
      <sz val="10"/>
      <color indexed="8"/>
      <name val="Arial Cyr"/>
      <family val="2"/>
      <charset val="204"/>
    </font>
    <font>
      <sz val="9"/>
      <name val="Arial Cyr"/>
      <family val="2"/>
      <charset val="204"/>
    </font>
    <font>
      <sz val="9"/>
      <color indexed="8"/>
      <name val="Arial Cyr"/>
      <family val="2"/>
      <charset val="204"/>
    </font>
    <font>
      <sz val="10"/>
      <color indexed="8"/>
      <name val="Arial Cyr"/>
      <charset val="204"/>
    </font>
    <font>
      <sz val="10"/>
      <name val="Symbol"/>
      <family val="1"/>
      <charset val="2"/>
    </font>
    <font>
      <b/>
      <sz val="10"/>
      <name val="Arial Cyr"/>
      <family val="2"/>
      <charset val="204"/>
    </font>
    <font>
      <sz val="8"/>
      <color indexed="10"/>
      <name val="Arial Cyr"/>
      <family val="2"/>
      <charset val="204"/>
    </font>
    <font>
      <sz val="10"/>
      <color rgb="FFC00000"/>
      <name val="Arial Cyr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99FF6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CC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9" fillId="2" borderId="31" applyNumberFormat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266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7" fillId="0" borderId="0" xfId="0" applyFont="1" applyAlignment="1">
      <alignment horizontal="center" wrapText="1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5" fillId="0" borderId="1" xfId="0" quotePrefix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/>
    <xf numFmtId="0" fontId="5" fillId="0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right"/>
    </xf>
    <xf numFmtId="0" fontId="11" fillId="0" borderId="4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1" xfId="0" quotePrefix="1" applyFont="1" applyFill="1" applyBorder="1" applyAlignment="1">
      <alignment horizontal="center" vertical="center"/>
    </xf>
    <xf numFmtId="0" fontId="0" fillId="3" borderId="0" xfId="0" applyFill="1"/>
    <xf numFmtId="0" fontId="11" fillId="4" borderId="3" xfId="0" applyFont="1" applyFill="1" applyBorder="1" applyAlignment="1">
      <alignment vertical="center" textRotation="90" wrapText="1"/>
    </xf>
    <xf numFmtId="49" fontId="11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left" vertical="center"/>
    </xf>
    <xf numFmtId="0" fontId="11" fillId="4" borderId="1" xfId="0" applyFont="1" applyFill="1" applyBorder="1"/>
    <xf numFmtId="49" fontId="11" fillId="4" borderId="1" xfId="0" applyNumberFormat="1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1" fillId="3" borderId="3" xfId="0" applyFont="1" applyFill="1" applyBorder="1" applyAlignment="1">
      <alignment vertical="center"/>
    </xf>
    <xf numFmtId="49" fontId="11" fillId="3" borderId="3" xfId="0" applyNumberFormat="1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0" fillId="0" borderId="12" xfId="0" applyBorder="1"/>
    <xf numFmtId="0" fontId="0" fillId="0" borderId="0" xfId="0" applyFill="1" applyAlignment="1">
      <alignment vertical="center"/>
    </xf>
    <xf numFmtId="0" fontId="0" fillId="0" borderId="0" xfId="0" applyFill="1"/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1" fillId="3" borderId="15" xfId="0" applyFont="1" applyFill="1" applyBorder="1" applyAlignment="1">
      <alignment vertical="center"/>
    </xf>
    <xf numFmtId="0" fontId="5" fillId="0" borderId="13" xfId="0" applyFont="1" applyFill="1" applyBorder="1"/>
    <xf numFmtId="0" fontId="5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vertical="center"/>
    </xf>
    <xf numFmtId="0" fontId="11" fillId="3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11" fillId="4" borderId="13" xfId="0" applyFont="1" applyFill="1" applyBorder="1"/>
    <xf numFmtId="0" fontId="11" fillId="0" borderId="13" xfId="0" applyFont="1" applyFill="1" applyBorder="1" applyAlignment="1">
      <alignment vertical="center"/>
    </xf>
    <xf numFmtId="0" fontId="5" fillId="0" borderId="16" xfId="0" applyFont="1" applyFill="1" applyBorder="1"/>
    <xf numFmtId="0" fontId="5" fillId="0" borderId="17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right"/>
    </xf>
    <xf numFmtId="0" fontId="11" fillId="0" borderId="19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49" fontId="11" fillId="5" borderId="1" xfId="0" applyNumberFormat="1" applyFont="1" applyFill="1" applyBorder="1" applyAlignment="1">
      <alignment horizontal="center" vertical="center"/>
    </xf>
    <xf numFmtId="49" fontId="11" fillId="5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5" fillId="6" borderId="1" xfId="0" applyFont="1" applyFill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5" fillId="0" borderId="1" xfId="0" quotePrefix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1" fillId="4" borderId="14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20" fillId="0" borderId="0" xfId="0" applyFont="1" applyProtection="1">
      <protection hidden="1"/>
    </xf>
    <xf numFmtId="49" fontId="23" fillId="0" borderId="1" xfId="0" applyNumberFormat="1" applyFont="1" applyBorder="1" applyAlignment="1" applyProtection="1">
      <alignment horizontal="center" vertical="center" shrinkToFit="1"/>
      <protection hidden="1"/>
    </xf>
    <xf numFmtId="49" fontId="23" fillId="0" borderId="2" xfId="0" applyNumberFormat="1" applyFont="1" applyBorder="1" applyAlignment="1" applyProtection="1">
      <alignment horizontal="center" vertical="center" shrinkToFit="1"/>
      <protection hidden="1"/>
    </xf>
    <xf numFmtId="1" fontId="23" fillId="0" borderId="1" xfId="0" applyNumberFormat="1" applyFont="1" applyBorder="1" applyAlignment="1" applyProtection="1">
      <alignment horizontal="center" vertical="center" shrinkToFit="1"/>
      <protection hidden="1"/>
    </xf>
    <xf numFmtId="0" fontId="0" fillId="0" borderId="1" xfId="0" applyBorder="1" applyAlignment="1" applyProtection="1">
      <alignment horizontal="center" vertical="center" shrinkToFit="1"/>
      <protection hidden="1"/>
    </xf>
    <xf numFmtId="0" fontId="0" fillId="0" borderId="1" xfId="0" applyFill="1" applyBorder="1" applyAlignment="1" applyProtection="1">
      <alignment horizontal="center" vertical="center"/>
      <protection hidden="1"/>
    </xf>
    <xf numFmtId="49" fontId="27" fillId="0" borderId="0" xfId="0" applyNumberFormat="1" applyFont="1" applyProtection="1">
      <protection hidden="1"/>
    </xf>
    <xf numFmtId="49" fontId="0" fillId="0" borderId="0" xfId="0" applyNumberFormat="1" applyProtection="1">
      <protection hidden="1"/>
    </xf>
    <xf numFmtId="49" fontId="0" fillId="0" borderId="0" xfId="0" applyNumberFormat="1" applyAlignment="1" applyProtection="1">
      <alignment vertical="top" wrapText="1"/>
      <protection hidden="1"/>
    </xf>
    <xf numFmtId="0" fontId="28" fillId="0" borderId="0" xfId="0" applyNumberFormat="1" applyFont="1" applyProtection="1">
      <protection hidden="1"/>
    </xf>
    <xf numFmtId="49" fontId="20" fillId="0" borderId="37" xfId="0" applyNumberFormat="1" applyFont="1" applyBorder="1" applyProtection="1">
      <protection hidden="1"/>
    </xf>
    <xf numFmtId="49" fontId="0" fillId="0" borderId="0" xfId="0" applyNumberFormat="1" applyAlignment="1" applyProtection="1">
      <alignment horizontal="left" indent="1"/>
      <protection hidden="1"/>
    </xf>
    <xf numFmtId="49" fontId="22" fillId="0" borderId="37" xfId="0" applyNumberFormat="1" applyFont="1" applyFill="1" applyBorder="1" applyAlignment="1" applyProtection="1">
      <alignment horizontal="center"/>
      <protection hidden="1"/>
    </xf>
    <xf numFmtId="49" fontId="0" fillId="0" borderId="37" xfId="0" applyNumberFormat="1" applyBorder="1" applyAlignment="1" applyProtection="1">
      <alignment horizontal="center"/>
      <protection hidden="1"/>
    </xf>
    <xf numFmtId="49" fontId="26" fillId="0" borderId="37" xfId="0" applyNumberFormat="1" applyFont="1" applyFill="1" applyBorder="1" applyAlignment="1" applyProtection="1">
      <alignment horizontal="center"/>
      <protection hidden="1"/>
    </xf>
    <xf numFmtId="0" fontId="0" fillId="0" borderId="37" xfId="0" applyBorder="1" applyAlignment="1" applyProtection="1">
      <alignment horizontal="center"/>
      <protection hidden="1"/>
    </xf>
    <xf numFmtId="49" fontId="0" fillId="0" borderId="0" xfId="0" applyNumberFormat="1" applyAlignment="1" applyProtection="1">
      <alignment horizontal="left" vertical="top" wrapText="1" indent="1"/>
      <protection hidden="1"/>
    </xf>
    <xf numFmtId="49" fontId="0" fillId="0" borderId="0" xfId="0" applyNumberFormat="1" applyBorder="1" applyAlignment="1" applyProtection="1">
      <alignment horizontal="center"/>
      <protection hidden="1"/>
    </xf>
    <xf numFmtId="0" fontId="5" fillId="9" borderId="1" xfId="0" applyFont="1" applyFill="1" applyBorder="1" applyAlignment="1">
      <alignment horizontal="center" vertical="center"/>
    </xf>
    <xf numFmtId="0" fontId="5" fillId="9" borderId="14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" fillId="4" borderId="3" xfId="0" applyFont="1" applyFill="1" applyBorder="1" applyAlignment="1">
      <alignment horizontal="center" vertical="center" textRotation="90" wrapText="1"/>
    </xf>
    <xf numFmtId="0" fontId="11" fillId="4" borderId="3" xfId="0" applyFont="1" applyFill="1" applyBorder="1" applyAlignment="1">
      <alignment horizontal="center" vertical="center" textRotation="90"/>
    </xf>
    <xf numFmtId="0" fontId="0" fillId="9" borderId="0" xfId="0" applyFill="1"/>
    <xf numFmtId="0" fontId="0" fillId="9" borderId="12" xfId="0" applyFill="1" applyBorder="1"/>
    <xf numFmtId="0" fontId="0" fillId="9" borderId="0" xfId="0" applyFill="1" applyAlignment="1">
      <alignment vertical="center"/>
    </xf>
    <xf numFmtId="0" fontId="0" fillId="9" borderId="0" xfId="0" applyFill="1" applyAlignment="1">
      <alignment vertical="center" wrapText="1"/>
    </xf>
    <xf numFmtId="0" fontId="3" fillId="9" borderId="0" xfId="0" applyFont="1" applyFill="1" applyBorder="1" applyAlignment="1">
      <alignment horizontal="center"/>
    </xf>
    <xf numFmtId="0" fontId="0" fillId="9" borderId="0" xfId="0" applyFill="1" applyAlignment="1">
      <alignment horizontal="left"/>
    </xf>
    <xf numFmtId="0" fontId="0" fillId="9" borderId="0" xfId="0" applyFont="1" applyFill="1" applyAlignment="1">
      <alignment vertical="center"/>
    </xf>
    <xf numFmtId="0" fontId="5" fillId="0" borderId="5" xfId="0" quotePrefix="1" applyFont="1" applyFill="1" applyBorder="1" applyAlignment="1">
      <alignment horizontal="center" vertical="center"/>
    </xf>
    <xf numFmtId="0" fontId="4" fillId="0" borderId="0" xfId="3" applyFont="1" applyAlignment="1">
      <alignment horizontal="right" wrapText="1"/>
    </xf>
    <xf numFmtId="0" fontId="5" fillId="4" borderId="9" xfId="0" applyFont="1" applyFill="1" applyBorder="1" applyAlignment="1">
      <alignment horizontal="center"/>
    </xf>
    <xf numFmtId="0" fontId="11" fillId="4" borderId="9" xfId="0" applyFont="1" applyFill="1" applyBorder="1" applyAlignment="1">
      <alignment horizontal="center"/>
    </xf>
    <xf numFmtId="0" fontId="11" fillId="4" borderId="19" xfId="0" applyFont="1" applyFill="1" applyBorder="1" applyAlignment="1">
      <alignment horizontal="center"/>
    </xf>
    <xf numFmtId="0" fontId="11" fillId="4" borderId="26" xfId="0" applyFont="1" applyFill="1" applyBorder="1" applyAlignment="1">
      <alignment horizontal="left"/>
    </xf>
    <xf numFmtId="0" fontId="11" fillId="4" borderId="29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center"/>
    </xf>
    <xf numFmtId="49" fontId="25" fillId="7" borderId="1" xfId="0" applyNumberFormat="1" applyFont="1" applyFill="1" applyBorder="1" applyAlignment="1" applyProtection="1">
      <alignment vertical="center"/>
      <protection locked="0"/>
    </xf>
    <xf numFmtId="49" fontId="25" fillId="7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0" xfId="3"/>
    <xf numFmtId="0" fontId="5" fillId="0" borderId="0" xfId="3" applyFont="1" applyAlignment="1">
      <alignment wrapText="1"/>
    </xf>
    <xf numFmtId="0" fontId="5" fillId="0" borderId="1" xfId="0" applyFont="1" applyBorder="1" applyAlignment="1">
      <alignment horizontal="center" vertical="center"/>
    </xf>
    <xf numFmtId="49" fontId="25" fillId="7" borderId="3" xfId="0" applyNumberFormat="1" applyFont="1" applyFill="1" applyBorder="1" applyAlignment="1" applyProtection="1">
      <alignment horizontal="center" vertical="center"/>
      <protection locked="0"/>
    </xf>
    <xf numFmtId="49" fontId="0" fillId="7" borderId="3" xfId="0" applyNumberForma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/>
    </xf>
    <xf numFmtId="49" fontId="25" fillId="7" borderId="1" xfId="0" applyNumberFormat="1" applyFont="1" applyFill="1" applyBorder="1" applyAlignment="1" applyProtection="1">
      <alignment horizontal="center" vertical="center"/>
      <protection locked="0"/>
    </xf>
    <xf numFmtId="49" fontId="0" fillId="7" borderId="1" xfId="0" applyNumberFormat="1" applyFill="1" applyBorder="1" applyAlignment="1" applyProtection="1">
      <alignment horizontal="center" vertical="center"/>
      <protection locked="0"/>
    </xf>
    <xf numFmtId="164" fontId="29" fillId="0" borderId="0" xfId="0" applyNumberFormat="1" applyFont="1"/>
    <xf numFmtId="49" fontId="25" fillId="7" borderId="5" xfId="0" applyNumberFormat="1" applyFont="1" applyFill="1" applyBorder="1" applyAlignment="1" applyProtection="1">
      <alignment horizontal="center" vertical="center"/>
      <protection locked="0"/>
    </xf>
    <xf numFmtId="0" fontId="0" fillId="10" borderId="1" xfId="0" applyFill="1" applyBorder="1" applyAlignment="1" applyProtection="1">
      <alignment horizontal="center" vertical="center"/>
      <protection hidden="1"/>
    </xf>
    <xf numFmtId="0" fontId="0" fillId="11" borderId="0" xfId="0" applyFill="1"/>
    <xf numFmtId="0" fontId="0" fillId="6" borderId="0" xfId="0" applyFill="1"/>
    <xf numFmtId="49" fontId="25" fillId="6" borderId="1" xfId="0" applyNumberFormat="1" applyFont="1" applyFill="1" applyBorder="1" applyAlignment="1" applyProtection="1">
      <alignment horizontal="center" vertical="center"/>
      <protection locked="0"/>
    </xf>
    <xf numFmtId="0" fontId="5" fillId="6" borderId="5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11" fillId="11" borderId="1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 vertical="center"/>
    </xf>
    <xf numFmtId="0" fontId="4" fillId="0" borderId="0" xfId="3" applyFont="1" applyAlignment="1">
      <alignment horizontal="right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 horizontal="center"/>
    </xf>
    <xf numFmtId="0" fontId="11" fillId="4" borderId="26" xfId="0" applyFont="1" applyFill="1" applyBorder="1" applyAlignment="1">
      <alignment horizontal="center" vertical="center" textRotation="90"/>
    </xf>
    <xf numFmtId="0" fontId="11" fillId="4" borderId="27" xfId="0" applyFont="1" applyFill="1" applyBorder="1" applyAlignment="1">
      <alignment horizontal="center" vertical="center" textRotation="90"/>
    </xf>
    <xf numFmtId="0" fontId="11" fillId="4" borderId="15" xfId="0" applyFont="1" applyFill="1" applyBorder="1" applyAlignment="1">
      <alignment horizontal="center" vertical="center" textRotation="90"/>
    </xf>
    <xf numFmtId="0" fontId="11" fillId="4" borderId="9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textRotation="90" wrapText="1"/>
    </xf>
    <xf numFmtId="0" fontId="11" fillId="4" borderId="4" xfId="0" applyFont="1" applyFill="1" applyBorder="1" applyAlignment="1">
      <alignment horizontal="center" vertical="center" textRotation="90" wrapText="1"/>
    </xf>
    <xf numFmtId="0" fontId="11" fillId="4" borderId="3" xfId="0" applyFont="1" applyFill="1" applyBorder="1" applyAlignment="1">
      <alignment horizontal="center" vertical="center" textRotation="90" wrapText="1"/>
    </xf>
    <xf numFmtId="0" fontId="11" fillId="4" borderId="22" xfId="0" applyFont="1" applyFill="1" applyBorder="1" applyAlignment="1">
      <alignment horizontal="center" vertical="center"/>
    </xf>
    <xf numFmtId="0" fontId="11" fillId="4" borderId="23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wrapText="1"/>
    </xf>
    <xf numFmtId="0" fontId="11" fillId="4" borderId="23" xfId="0" applyFont="1" applyFill="1" applyBorder="1" applyAlignment="1">
      <alignment horizontal="center" wrapText="1"/>
    </xf>
    <xf numFmtId="0" fontId="11" fillId="4" borderId="24" xfId="0" applyFont="1" applyFill="1" applyBorder="1" applyAlignment="1">
      <alignment horizontal="center" wrapText="1"/>
    </xf>
    <xf numFmtId="0" fontId="11" fillId="4" borderId="5" xfId="0" applyFont="1" applyFill="1" applyBorder="1" applyAlignment="1">
      <alignment horizontal="center" vertical="center" textRotation="90"/>
    </xf>
    <xf numFmtId="0" fontId="11" fillId="4" borderId="4" xfId="0" applyFont="1" applyFill="1" applyBorder="1" applyAlignment="1">
      <alignment horizontal="center" vertical="center" textRotation="90"/>
    </xf>
    <xf numFmtId="0" fontId="11" fillId="4" borderId="3" xfId="0" applyFont="1" applyFill="1" applyBorder="1" applyAlignment="1">
      <alignment horizontal="center" vertical="center" textRotation="90"/>
    </xf>
    <xf numFmtId="0" fontId="11" fillId="4" borderId="5" xfId="0" applyFont="1" applyFill="1" applyBorder="1" applyAlignment="1">
      <alignment horizontal="center" vertical="center" textRotation="90" wrapText="1"/>
    </xf>
    <xf numFmtId="0" fontId="11" fillId="4" borderId="2" xfId="0" applyFont="1" applyFill="1" applyBorder="1" applyAlignment="1">
      <alignment horizontal="center" wrapText="1"/>
    </xf>
    <xf numFmtId="0" fontId="11" fillId="4" borderId="20" xfId="0" applyFont="1" applyFill="1" applyBorder="1" applyAlignment="1">
      <alignment horizontal="center" wrapText="1"/>
    </xf>
    <xf numFmtId="0" fontId="11" fillId="4" borderId="21" xfId="0" applyFont="1" applyFill="1" applyBorder="1" applyAlignment="1">
      <alignment horizontal="center" wrapText="1"/>
    </xf>
    <xf numFmtId="0" fontId="11" fillId="4" borderId="2" xfId="0" applyFont="1" applyFill="1" applyBorder="1" applyAlignment="1">
      <alignment horizontal="center"/>
    </xf>
    <xf numFmtId="0" fontId="11" fillId="4" borderId="2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1" fillId="4" borderId="20" xfId="0" applyFont="1" applyFill="1" applyBorder="1" applyAlignment="1">
      <alignment horizontal="center"/>
    </xf>
    <xf numFmtId="0" fontId="11" fillId="4" borderId="25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 vertical="center"/>
    </xf>
    <xf numFmtId="0" fontId="11" fillId="4" borderId="20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 wrapText="1"/>
    </xf>
    <xf numFmtId="0" fontId="11" fillId="4" borderId="32" xfId="0" applyFont="1" applyFill="1" applyBorder="1" applyAlignment="1">
      <alignment horizontal="center" vertical="center" wrapText="1"/>
    </xf>
    <xf numFmtId="0" fontId="11" fillId="4" borderId="3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" fillId="0" borderId="36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38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" fillId="0" borderId="30" xfId="0" applyFont="1" applyFill="1" applyBorder="1" applyAlignment="1">
      <alignment horizontal="right"/>
    </xf>
    <xf numFmtId="0" fontId="11" fillId="0" borderId="10" xfId="0" applyFont="1" applyFill="1" applyBorder="1" applyAlignment="1">
      <alignment horizontal="right"/>
    </xf>
    <xf numFmtId="0" fontId="11" fillId="0" borderId="34" xfId="0" applyFont="1" applyFill="1" applyBorder="1" applyAlignment="1">
      <alignment horizontal="left" vertical="center"/>
    </xf>
    <xf numFmtId="0" fontId="11" fillId="0" borderId="35" xfId="0" applyFont="1" applyFill="1" applyBorder="1" applyAlignment="1">
      <alignment horizontal="left" vertical="center"/>
    </xf>
    <xf numFmtId="0" fontId="11" fillId="0" borderId="41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wrapText="1"/>
    </xf>
    <xf numFmtId="0" fontId="11" fillId="0" borderId="39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8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 wrapText="1"/>
    </xf>
    <xf numFmtId="0" fontId="11" fillId="0" borderId="39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11" fillId="0" borderId="39" xfId="0" applyFont="1" applyFill="1" applyBorder="1" applyAlignment="1">
      <alignment horizontal="center" vertical="center" textRotation="90"/>
    </xf>
    <xf numFmtId="0" fontId="11" fillId="0" borderId="40" xfId="0" applyFont="1" applyFill="1" applyBorder="1" applyAlignment="1">
      <alignment horizontal="center" vertical="center" textRotation="90"/>
    </xf>
    <xf numFmtId="0" fontId="15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0" fillId="10" borderId="5" xfId="0" applyFill="1" applyBorder="1" applyAlignment="1" applyProtection="1">
      <alignment horizontal="center" vertical="center"/>
      <protection hidden="1"/>
    </xf>
    <xf numFmtId="0" fontId="0" fillId="10" borderId="3" xfId="0" applyFill="1" applyBorder="1" applyAlignment="1" applyProtection="1">
      <alignment horizontal="center" vertical="center"/>
      <protection hidden="1"/>
    </xf>
    <xf numFmtId="0" fontId="1" fillId="10" borderId="5" xfId="0" applyFont="1" applyFill="1" applyBorder="1" applyAlignment="1" applyProtection="1">
      <alignment horizontal="center" vertical="center"/>
      <protection hidden="1"/>
    </xf>
    <xf numFmtId="0" fontId="1" fillId="10" borderId="3" xfId="0" applyFont="1" applyFill="1" applyBorder="1" applyAlignment="1" applyProtection="1">
      <alignment horizontal="center" vertical="center"/>
      <protection hidden="1"/>
    </xf>
    <xf numFmtId="49" fontId="0" fillId="8" borderId="0" xfId="2" applyNumberFormat="1" applyFont="1" applyFill="1" applyAlignment="1" applyProtection="1">
      <alignment horizontal="left" vertical="top" wrapText="1"/>
      <protection locked="0"/>
    </xf>
    <xf numFmtId="49" fontId="0" fillId="8" borderId="0" xfId="0" applyNumberFormat="1" applyFill="1" applyAlignment="1" applyProtection="1">
      <alignment horizontal="left" vertical="top" wrapText="1"/>
      <protection locked="0"/>
    </xf>
    <xf numFmtId="0" fontId="0" fillId="10" borderId="5" xfId="0" applyNumberFormat="1" applyFill="1" applyBorder="1" applyAlignment="1" applyProtection="1">
      <alignment horizontal="center" vertical="center"/>
      <protection hidden="1"/>
    </xf>
    <xf numFmtId="0" fontId="0" fillId="10" borderId="3" xfId="0" applyNumberFormat="1" applyFill="1" applyBorder="1" applyAlignment="1" applyProtection="1">
      <alignment horizontal="center" vertical="center"/>
      <protection hidden="1"/>
    </xf>
    <xf numFmtId="49" fontId="25" fillId="7" borderId="5" xfId="0" applyNumberFormat="1" applyFont="1" applyFill="1" applyBorder="1" applyAlignment="1" applyProtection="1">
      <alignment horizontal="center" vertical="center"/>
      <protection locked="0"/>
    </xf>
    <xf numFmtId="49" fontId="25" fillId="7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49" fontId="0" fillId="7" borderId="5" xfId="0" applyNumberFormat="1" applyFill="1" applyBorder="1" applyAlignment="1" applyProtection="1">
      <alignment horizontal="center" vertical="center"/>
      <protection locked="0"/>
    </xf>
    <xf numFmtId="49" fontId="0" fillId="7" borderId="3" xfId="0" applyNumberFormat="1" applyFill="1" applyBorder="1" applyAlignment="1" applyProtection="1">
      <alignment horizontal="center" vertical="center"/>
      <protection locked="0"/>
    </xf>
    <xf numFmtId="49" fontId="26" fillId="7" borderId="5" xfId="0" applyNumberFormat="1" applyFont="1" applyFill="1" applyBorder="1" applyAlignment="1" applyProtection="1">
      <alignment horizontal="center" vertical="center"/>
      <protection locked="0"/>
    </xf>
    <xf numFmtId="49" fontId="26" fillId="7" borderId="3" xfId="0" applyNumberFormat="1" applyFont="1" applyFill="1" applyBorder="1" applyAlignment="1" applyProtection="1">
      <alignment horizontal="center" vertical="center"/>
      <protection locked="0"/>
    </xf>
    <xf numFmtId="49" fontId="0" fillId="8" borderId="0" xfId="0" applyNumberFormat="1" applyFont="1" applyFill="1" applyAlignment="1" applyProtection="1">
      <alignment horizontal="left" vertical="top" wrapText="1"/>
      <protection locked="0"/>
    </xf>
    <xf numFmtId="49" fontId="0" fillId="0" borderId="0" xfId="0" applyNumberFormat="1" applyAlignment="1" applyProtection="1">
      <alignment horizontal="left" vertical="top" wrapText="1"/>
      <protection hidden="1"/>
    </xf>
    <xf numFmtId="49" fontId="0" fillId="0" borderId="0" xfId="0" applyNumberFormat="1" applyAlignment="1" applyProtection="1">
      <alignment horizontal="left" vertical="top" wrapText="1" indent="1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49" fontId="1" fillId="7" borderId="5" xfId="0" applyNumberFormat="1" applyFont="1" applyFill="1" applyBorder="1" applyAlignment="1" applyProtection="1">
      <alignment horizontal="center" vertical="center"/>
      <protection locked="0"/>
    </xf>
    <xf numFmtId="49" fontId="1" fillId="7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49" fontId="21" fillId="0" borderId="5" xfId="0" applyNumberFormat="1" applyFont="1" applyBorder="1" applyAlignment="1" applyProtection="1">
      <alignment horizontal="center" vertical="center" textRotation="90"/>
      <protection hidden="1"/>
    </xf>
    <xf numFmtId="49" fontId="21" fillId="0" borderId="3" xfId="0" applyNumberFormat="1" applyFont="1" applyBorder="1" applyAlignment="1" applyProtection="1">
      <alignment horizontal="center" vertical="center" textRotation="90"/>
      <protection hidden="1"/>
    </xf>
    <xf numFmtId="0" fontId="0" fillId="0" borderId="1" xfId="0" applyFill="1" applyBorder="1" applyAlignment="1" applyProtection="1">
      <alignment horizontal="center" textRotation="90"/>
      <protection hidden="1"/>
    </xf>
    <xf numFmtId="0" fontId="22" fillId="0" borderId="1" xfId="0" applyFont="1" applyFill="1" applyBorder="1" applyAlignment="1" applyProtection="1">
      <alignment horizontal="center" vertical="center" textRotation="90"/>
      <protection hidden="1"/>
    </xf>
    <xf numFmtId="0" fontId="0" fillId="0" borderId="1" xfId="0" applyFill="1" applyBorder="1" applyAlignment="1" applyProtection="1">
      <protection hidden="1"/>
    </xf>
    <xf numFmtId="0" fontId="0" fillId="0" borderId="34" xfId="0" applyBorder="1" applyAlignment="1" applyProtection="1">
      <alignment horizontal="center" vertical="center" wrapText="1"/>
      <protection hidden="1"/>
    </xf>
    <xf numFmtId="0" fontId="0" fillId="0" borderId="35" xfId="0" applyBorder="1" applyAlignment="1" applyProtection="1">
      <alignment horizontal="center" vertical="center" wrapText="1"/>
      <protection hidden="1"/>
    </xf>
    <xf numFmtId="0" fontId="0" fillId="0" borderId="36" xfId="0" applyBorder="1" applyAlignment="1" applyProtection="1">
      <alignment horizontal="center" vertical="center" wrapText="1"/>
      <protection hidden="1"/>
    </xf>
    <xf numFmtId="0" fontId="0" fillId="0" borderId="12" xfId="0" applyBorder="1" applyAlignment="1" applyProtection="1">
      <alignment horizontal="center" vertical="center" wrapText="1"/>
      <protection hidden="1"/>
    </xf>
    <xf numFmtId="0" fontId="0" fillId="0" borderId="1" xfId="0" applyFill="1" applyBorder="1" applyAlignment="1" applyProtection="1">
      <alignment horizontal="center" vertical="center" wrapText="1"/>
      <protection hidden="1"/>
    </xf>
    <xf numFmtId="0" fontId="1" fillId="0" borderId="1" xfId="0" applyFont="1" applyFill="1" applyBorder="1" applyAlignment="1" applyProtection="1">
      <alignment horizontal="center" vertical="center" wrapText="1"/>
      <protection hidden="1"/>
    </xf>
    <xf numFmtId="0" fontId="1" fillId="0" borderId="5" xfId="0" applyFont="1" applyFill="1" applyBorder="1" applyAlignment="1" applyProtection="1">
      <alignment horizontal="center" vertical="center" textRotation="90" wrapText="1"/>
      <protection hidden="1"/>
    </xf>
    <xf numFmtId="0" fontId="1" fillId="0" borderId="4" xfId="0" applyFont="1" applyFill="1" applyBorder="1" applyAlignment="1" applyProtection="1">
      <alignment horizontal="center" vertical="center" textRotation="90" wrapText="1"/>
      <protection hidden="1"/>
    </xf>
    <xf numFmtId="0" fontId="1" fillId="0" borderId="3" xfId="0" applyFont="1" applyFill="1" applyBorder="1" applyAlignment="1" applyProtection="1">
      <alignment horizontal="center" vertical="center" textRotation="90" wrapText="1"/>
      <protection hidden="1"/>
    </xf>
    <xf numFmtId="0" fontId="0" fillId="0" borderId="5" xfId="0" applyFill="1" applyBorder="1" applyAlignment="1" applyProtection="1">
      <alignment horizontal="center" textRotation="90" wrapText="1"/>
      <protection hidden="1"/>
    </xf>
    <xf numFmtId="0" fontId="0" fillId="0" borderId="4" xfId="0" applyFill="1" applyBorder="1" applyAlignment="1" applyProtection="1">
      <alignment horizontal="center" textRotation="90" wrapText="1"/>
      <protection hidden="1"/>
    </xf>
    <xf numFmtId="0" fontId="0" fillId="0" borderId="3" xfId="0" applyFill="1" applyBorder="1" applyAlignment="1" applyProtection="1">
      <alignment horizontal="center" textRotation="90" wrapText="1"/>
      <protection hidden="1"/>
    </xf>
    <xf numFmtId="49" fontId="23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23" fillId="0" borderId="1" xfId="0" applyFont="1" applyFill="1" applyBorder="1" applyAlignment="1" applyProtection="1">
      <alignment horizontal="center" textRotation="90" wrapText="1" shrinkToFit="1"/>
      <protection hidden="1"/>
    </xf>
    <xf numFmtId="0" fontId="24" fillId="0" borderId="1" xfId="0" applyFont="1" applyFill="1" applyBorder="1" applyAlignment="1" applyProtection="1">
      <alignment horizontal="center" textRotation="90" wrapText="1" shrinkToFit="1"/>
      <protection hidden="1"/>
    </xf>
    <xf numFmtId="49" fontId="22" fillId="0" borderId="5" xfId="0" applyNumberFormat="1" applyFont="1" applyFill="1" applyBorder="1" applyAlignment="1" applyProtection="1">
      <alignment horizontal="center" vertical="center" textRotation="90" wrapText="1" shrinkToFit="1"/>
      <protection hidden="1"/>
    </xf>
    <xf numFmtId="0" fontId="22" fillId="0" borderId="4" xfId="0" applyFont="1" applyFill="1" applyBorder="1" applyAlignment="1" applyProtection="1">
      <alignment horizontal="center" vertical="center" textRotation="90" wrapText="1" shrinkToFit="1"/>
      <protection hidden="1"/>
    </xf>
    <xf numFmtId="0" fontId="22" fillId="0" borderId="3" xfId="0" applyFont="1" applyFill="1" applyBorder="1" applyAlignment="1" applyProtection="1">
      <alignment horizontal="center" vertical="center" textRotation="90" wrapText="1" shrinkToFit="1"/>
      <protection hidden="1"/>
    </xf>
    <xf numFmtId="0" fontId="21" fillId="0" borderId="2" xfId="0" applyFont="1" applyBorder="1" applyAlignment="1" applyProtection="1">
      <alignment horizontal="center" vertical="center"/>
      <protection hidden="1"/>
    </xf>
    <xf numFmtId="0" fontId="21" fillId="0" borderId="20" xfId="0" applyFont="1" applyBorder="1" applyAlignment="1" applyProtection="1">
      <alignment horizontal="center" vertical="center"/>
      <protection hidden="1"/>
    </xf>
    <xf numFmtId="49" fontId="21" fillId="0" borderId="4" xfId="0" applyNumberFormat="1" applyFont="1" applyBorder="1" applyAlignment="1" applyProtection="1">
      <alignment horizontal="center" vertical="center" textRotation="90"/>
      <protection hidden="1"/>
    </xf>
    <xf numFmtId="0" fontId="21" fillId="0" borderId="1" xfId="0" applyFont="1" applyBorder="1" applyAlignment="1" applyProtection="1">
      <alignment horizontal="center" vertical="center"/>
      <protection hidden="1"/>
    </xf>
    <xf numFmtId="0" fontId="21" fillId="0" borderId="21" xfId="0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 vertical="center" textRotation="90"/>
      <protection hidden="1"/>
    </xf>
    <xf numFmtId="0" fontId="0" fillId="0" borderId="4" xfId="0" applyBorder="1" applyAlignment="1" applyProtection="1">
      <alignment horizontal="center" vertical="center" textRotation="90"/>
      <protection hidden="1"/>
    </xf>
    <xf numFmtId="0" fontId="0" fillId="0" borderId="3" xfId="0" applyBorder="1" applyAlignment="1" applyProtection="1">
      <alignment horizontal="center" vertical="center" textRotation="90"/>
      <protection hidden="1"/>
    </xf>
    <xf numFmtId="0" fontId="0" fillId="0" borderId="20" xfId="0" applyBorder="1" applyProtection="1">
      <protection hidden="1"/>
    </xf>
    <xf numFmtId="0" fontId="0" fillId="0" borderId="21" xfId="0" applyBorder="1" applyProtection="1">
      <protection hidden="1"/>
    </xf>
  </cellXfs>
  <cellStyles count="4">
    <cellStyle name="Вычисление" xfId="1"/>
    <cellStyle name="Денежный" xfId="2" builtinId="4"/>
    <cellStyle name="Обычный" xfId="0" builtinId="0"/>
    <cellStyle name="Обычный 2" xfId="3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</dxfs>
  <tableStyles count="0" defaultTableStyle="TableStyleMedium9" defaultPivotStyle="PivotStyleLight16"/>
  <colors>
    <mruColors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view="pageBreakPreview" zoomScale="90" workbookViewId="0">
      <selection activeCell="C9" sqref="C9:L9"/>
    </sheetView>
  </sheetViews>
  <sheetFormatPr defaultRowHeight="12.75"/>
  <sheetData>
    <row r="1" spans="1:15" ht="12.75" customHeight="1">
      <c r="A1" s="141"/>
      <c r="B1" s="141"/>
      <c r="C1" s="141"/>
      <c r="D1" s="141"/>
      <c r="E1" s="141"/>
      <c r="F1" s="123"/>
      <c r="G1" s="123"/>
      <c r="H1" s="123"/>
      <c r="I1" s="123"/>
      <c r="J1" s="141" t="s">
        <v>289</v>
      </c>
      <c r="K1" s="141"/>
      <c r="L1" s="141"/>
      <c r="M1" s="141"/>
      <c r="N1" s="141"/>
    </row>
    <row r="2" spans="1:15" ht="15.75" customHeight="1">
      <c r="A2" s="141"/>
      <c r="B2" s="141"/>
      <c r="C2" s="141"/>
      <c r="D2" s="141"/>
      <c r="E2" s="141"/>
      <c r="F2" s="124"/>
      <c r="G2" s="123"/>
      <c r="H2" s="123"/>
      <c r="I2" s="123"/>
      <c r="J2" s="141"/>
      <c r="K2" s="141"/>
      <c r="L2" s="141"/>
      <c r="M2" s="141"/>
      <c r="N2" s="141"/>
    </row>
    <row r="3" spans="1:15" ht="18.75">
      <c r="A3" s="141"/>
      <c r="B3" s="141"/>
      <c r="C3" s="141"/>
      <c r="D3" s="141"/>
      <c r="E3" s="141"/>
      <c r="F3" s="114"/>
      <c r="G3" s="114"/>
      <c r="H3" s="114"/>
      <c r="I3" s="114"/>
      <c r="J3" s="141"/>
      <c r="K3" s="141"/>
      <c r="L3" s="141"/>
      <c r="M3" s="141"/>
      <c r="N3" s="141"/>
    </row>
    <row r="4" spans="1:15" ht="26.25" customHeight="1">
      <c r="A4" s="141"/>
      <c r="B4" s="141"/>
      <c r="C4" s="141"/>
      <c r="D4" s="141"/>
      <c r="E4" s="141"/>
      <c r="F4" s="123"/>
      <c r="G4" s="123"/>
      <c r="H4" s="123"/>
      <c r="I4" s="123"/>
      <c r="J4" s="141"/>
      <c r="K4" s="141"/>
      <c r="L4" s="141"/>
      <c r="M4" s="141"/>
      <c r="N4" s="141"/>
    </row>
    <row r="7" spans="1:15" ht="25.5">
      <c r="E7" s="143" t="s">
        <v>47</v>
      </c>
      <c r="F7" s="143"/>
      <c r="G7" s="143"/>
      <c r="H7" s="143"/>
      <c r="I7" s="143"/>
      <c r="J7" s="143"/>
    </row>
    <row r="8" spans="1:15" ht="18.75">
      <c r="F8" s="4"/>
      <c r="G8" s="4"/>
      <c r="H8" s="4"/>
      <c r="I8" s="4"/>
      <c r="J8" s="4"/>
    </row>
    <row r="9" spans="1:15" ht="81" customHeight="1">
      <c r="C9" s="142" t="s">
        <v>273</v>
      </c>
      <c r="D9" s="142"/>
      <c r="E9" s="142"/>
      <c r="F9" s="142"/>
      <c r="G9" s="142"/>
      <c r="H9" s="142"/>
      <c r="I9" s="142"/>
      <c r="J9" s="142"/>
      <c r="K9" s="142"/>
      <c r="L9" s="142"/>
      <c r="O9" s="5"/>
    </row>
    <row r="11" spans="1:15" ht="20.25" customHeight="1">
      <c r="C11" s="142" t="s">
        <v>271</v>
      </c>
      <c r="D11" s="142"/>
      <c r="E11" s="142"/>
      <c r="F11" s="142"/>
      <c r="G11" s="142"/>
      <c r="H11" s="142"/>
      <c r="I11" s="142"/>
      <c r="J11" s="142"/>
      <c r="K11" s="142"/>
      <c r="L11" s="142"/>
    </row>
    <row r="12" spans="1:15" ht="41.25" customHeight="1">
      <c r="C12" s="142"/>
      <c r="D12" s="142"/>
      <c r="E12" s="142"/>
      <c r="F12" s="142"/>
      <c r="G12" s="142"/>
      <c r="H12" s="142"/>
      <c r="I12" s="142"/>
      <c r="J12" s="142"/>
      <c r="K12" s="142"/>
      <c r="L12" s="142"/>
    </row>
    <row r="13" spans="1:15" ht="18" customHeight="1"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5" ht="20.25" customHeight="1">
      <c r="D14" s="142" t="s">
        <v>261</v>
      </c>
      <c r="E14" s="142"/>
      <c r="F14" s="142"/>
      <c r="G14" s="142"/>
      <c r="H14" s="142"/>
      <c r="I14" s="142"/>
      <c r="J14" s="142"/>
      <c r="K14" s="142"/>
    </row>
    <row r="15" spans="1:15" ht="20.25" customHeight="1">
      <c r="D15" s="144"/>
      <c r="E15" s="144"/>
      <c r="F15" s="144"/>
      <c r="G15" s="144"/>
      <c r="H15" s="144"/>
      <c r="I15" s="144"/>
      <c r="J15" s="144"/>
      <c r="K15" s="144"/>
    </row>
    <row r="17" spans="9:14" ht="38.25" customHeight="1">
      <c r="J17" s="145" t="s">
        <v>110</v>
      </c>
      <c r="K17" s="145"/>
      <c r="L17" s="145"/>
      <c r="M17" s="145"/>
      <c r="N17" s="145"/>
    </row>
    <row r="18" spans="9:14" ht="18.75">
      <c r="J18" s="70"/>
      <c r="K18" s="70"/>
      <c r="L18" s="70"/>
      <c r="M18" s="70"/>
      <c r="N18" s="70"/>
    </row>
    <row r="19" spans="9:14" ht="18.75" customHeight="1">
      <c r="J19" s="145" t="s">
        <v>67</v>
      </c>
      <c r="K19" s="145"/>
      <c r="L19" s="145"/>
      <c r="M19" s="145"/>
      <c r="N19" s="145"/>
    </row>
    <row r="20" spans="9:14" ht="36.75" customHeight="1">
      <c r="J20" s="145" t="s">
        <v>111</v>
      </c>
      <c r="K20" s="145"/>
      <c r="L20" s="145"/>
      <c r="M20" s="145"/>
      <c r="N20" s="145"/>
    </row>
    <row r="21" spans="9:14" ht="18.75">
      <c r="J21" s="146" t="s">
        <v>68</v>
      </c>
      <c r="K21" s="145"/>
      <c r="L21" s="145"/>
      <c r="M21" s="145"/>
      <c r="N21" s="145"/>
    </row>
    <row r="23" spans="9:14" ht="18.75">
      <c r="J23" s="145" t="s">
        <v>112</v>
      </c>
      <c r="K23" s="145"/>
      <c r="L23" s="145"/>
      <c r="M23" s="145"/>
      <c r="N23" s="145"/>
    </row>
    <row r="24" spans="9:14">
      <c r="J24" s="146" t="s">
        <v>272</v>
      </c>
      <c r="K24" s="145"/>
      <c r="L24" s="145"/>
      <c r="M24" s="145"/>
      <c r="N24" s="145"/>
    </row>
    <row r="25" spans="9:14">
      <c r="J25" s="145"/>
      <c r="K25" s="145"/>
      <c r="L25" s="145"/>
      <c r="M25" s="145"/>
      <c r="N25" s="145"/>
    </row>
    <row r="28" spans="9:14" ht="18.75">
      <c r="M28" s="2"/>
      <c r="N28" s="2"/>
    </row>
    <row r="30" spans="9:14" ht="15.75">
      <c r="I30" s="3"/>
      <c r="J30" s="3"/>
      <c r="K30" s="3"/>
      <c r="L30" s="3"/>
    </row>
    <row r="32" spans="9:14">
      <c r="K32" s="1"/>
    </row>
    <row r="33" spans="11:11">
      <c r="K33" s="1"/>
    </row>
    <row r="34" spans="11:11">
      <c r="K34" s="1"/>
    </row>
  </sheetData>
  <sheetProtection password="CE20" sheet="1" objects="1" scenarios="1" selectLockedCells="1" selectUnlockedCells="1"/>
  <mergeCells count="13">
    <mergeCell ref="J17:N17"/>
    <mergeCell ref="C11:L12"/>
    <mergeCell ref="J23:N23"/>
    <mergeCell ref="J24:N25"/>
    <mergeCell ref="J21:N21"/>
    <mergeCell ref="J20:N20"/>
    <mergeCell ref="J19:N19"/>
    <mergeCell ref="J1:N4"/>
    <mergeCell ref="C9:L9"/>
    <mergeCell ref="E7:J7"/>
    <mergeCell ref="D14:K14"/>
    <mergeCell ref="D15:K15"/>
    <mergeCell ref="A1:E4"/>
  </mergeCells>
  <phoneticPr fontId="2" type="noConversion"/>
  <printOptions horizontalCentered="1" verticalCentered="1"/>
  <pageMargins left="0.55118110236220474" right="0.39370078740157483" top="0.39370078740157483" bottom="0.39370078740157483" header="0" footer="0"/>
  <pageSetup paperSize="9" scale="7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93"/>
  <sheetViews>
    <sheetView view="pageBreakPreview" zoomScale="75" zoomScaleNormal="90" workbookViewId="0">
      <pane ySplit="7" topLeftCell="A65" activePane="bottomLeft" state="frozen"/>
      <selection pane="bottomLeft" activeCell="W75" sqref="W75"/>
    </sheetView>
  </sheetViews>
  <sheetFormatPr defaultRowHeight="12.75"/>
  <cols>
    <col min="1" max="1" width="12.42578125" customWidth="1"/>
    <col min="2" max="2" width="68.28515625" customWidth="1"/>
    <col min="3" max="3" width="14.140625" customWidth="1"/>
    <col min="4" max="4" width="7.5703125" customWidth="1"/>
    <col min="5" max="5" width="7.28515625" customWidth="1"/>
    <col min="6" max="6" width="6.5703125" customWidth="1"/>
    <col min="7" max="7" width="6.140625" customWidth="1"/>
    <col min="8" max="9" width="6.85546875" customWidth="1"/>
    <col min="10" max="17" width="6.42578125" customWidth="1"/>
    <col min="18" max="18" width="9.140625" style="106"/>
  </cols>
  <sheetData>
    <row r="1" spans="1:55" ht="15.75">
      <c r="A1" s="147" t="s">
        <v>275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</row>
    <row r="2" spans="1:55" ht="3" customHeight="1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55" s="32" customFormat="1" ht="30" customHeight="1">
      <c r="A3" s="148" t="s">
        <v>5</v>
      </c>
      <c r="B3" s="151" t="s">
        <v>276</v>
      </c>
      <c r="C3" s="154" t="s">
        <v>6</v>
      </c>
      <c r="D3" s="157" t="s">
        <v>7</v>
      </c>
      <c r="E3" s="158"/>
      <c r="F3" s="158"/>
      <c r="G3" s="158"/>
      <c r="H3" s="158"/>
      <c r="I3" s="159"/>
      <c r="J3" s="160" t="s">
        <v>11</v>
      </c>
      <c r="K3" s="161"/>
      <c r="L3" s="161"/>
      <c r="M3" s="161"/>
      <c r="N3" s="161"/>
      <c r="O3" s="161"/>
      <c r="P3" s="161"/>
      <c r="Q3" s="162"/>
      <c r="R3" s="10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</row>
    <row r="4" spans="1:55" s="32" customFormat="1" ht="30.95" customHeight="1">
      <c r="A4" s="149"/>
      <c r="B4" s="152"/>
      <c r="C4" s="155"/>
      <c r="D4" s="163" t="s">
        <v>8</v>
      </c>
      <c r="E4" s="166" t="s">
        <v>13</v>
      </c>
      <c r="F4" s="167" t="s">
        <v>9</v>
      </c>
      <c r="G4" s="168"/>
      <c r="H4" s="168"/>
      <c r="I4" s="169"/>
      <c r="J4" s="170" t="s">
        <v>2</v>
      </c>
      <c r="K4" s="171"/>
      <c r="L4" s="170" t="s">
        <v>3</v>
      </c>
      <c r="M4" s="171"/>
      <c r="N4" s="170" t="s">
        <v>4</v>
      </c>
      <c r="O4" s="173"/>
      <c r="P4" s="170" t="s">
        <v>49</v>
      </c>
      <c r="Q4" s="174"/>
      <c r="R4" s="10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</row>
    <row r="5" spans="1:55" s="32" customFormat="1" ht="14.45" customHeight="1">
      <c r="A5" s="149"/>
      <c r="B5" s="152"/>
      <c r="C5" s="155"/>
      <c r="D5" s="164"/>
      <c r="E5" s="155"/>
      <c r="F5" s="163" t="s">
        <v>12</v>
      </c>
      <c r="G5" s="175" t="s">
        <v>10</v>
      </c>
      <c r="H5" s="176"/>
      <c r="I5" s="177"/>
      <c r="J5" s="178" t="s">
        <v>72</v>
      </c>
      <c r="K5" s="178" t="s">
        <v>73</v>
      </c>
      <c r="L5" s="178" t="s">
        <v>138</v>
      </c>
      <c r="M5" s="178" t="s">
        <v>230</v>
      </c>
      <c r="N5" s="178" t="s">
        <v>228</v>
      </c>
      <c r="O5" s="178" t="s">
        <v>229</v>
      </c>
      <c r="P5" s="178" t="s">
        <v>231</v>
      </c>
      <c r="Q5" s="179" t="s">
        <v>274</v>
      </c>
      <c r="R5" s="10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</row>
    <row r="6" spans="1:55" s="32" customFormat="1" ht="88.5" customHeight="1">
      <c r="A6" s="150"/>
      <c r="B6" s="153"/>
      <c r="C6" s="156"/>
      <c r="D6" s="165"/>
      <c r="E6" s="156"/>
      <c r="F6" s="165"/>
      <c r="G6" s="105" t="s">
        <v>42</v>
      </c>
      <c r="H6" s="104" t="s">
        <v>43</v>
      </c>
      <c r="I6" s="33" t="s">
        <v>44</v>
      </c>
      <c r="J6" s="153"/>
      <c r="K6" s="153"/>
      <c r="L6" s="153"/>
      <c r="M6" s="153"/>
      <c r="N6" s="153"/>
      <c r="O6" s="153"/>
      <c r="P6" s="153"/>
      <c r="Q6" s="180"/>
      <c r="R6" s="10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</row>
    <row r="7" spans="1:55" s="44" customFormat="1" ht="15.75">
      <c r="A7" s="47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  <c r="N7" s="9">
        <v>14</v>
      </c>
      <c r="O7" s="9">
        <v>15</v>
      </c>
      <c r="P7" s="9">
        <v>16</v>
      </c>
      <c r="Q7" s="48">
        <v>17</v>
      </c>
      <c r="R7" s="107"/>
      <c r="S7" s="45" t="s">
        <v>78</v>
      </c>
      <c r="T7" s="45" t="s">
        <v>79</v>
      </c>
    </row>
    <row r="8" spans="1:55" s="28" customFormat="1" ht="30.95" customHeight="1">
      <c r="A8" s="49" t="s">
        <v>14</v>
      </c>
      <c r="B8" s="41" t="s">
        <v>277</v>
      </c>
      <c r="C8" s="42" t="s">
        <v>281</v>
      </c>
      <c r="D8" s="43">
        <f>SUM(D9:D22)</f>
        <v>2106</v>
      </c>
      <c r="E8" s="43">
        <f t="shared" ref="E8:Q8" si="0">SUM(E9:E22)</f>
        <v>702</v>
      </c>
      <c r="F8" s="43">
        <f t="shared" si="0"/>
        <v>1404</v>
      </c>
      <c r="G8" s="43">
        <f t="shared" si="0"/>
        <v>956</v>
      </c>
      <c r="H8" s="43">
        <f t="shared" si="0"/>
        <v>448</v>
      </c>
      <c r="I8" s="43">
        <f t="shared" si="0"/>
        <v>0</v>
      </c>
      <c r="J8" s="43">
        <f t="shared" si="0"/>
        <v>612</v>
      </c>
      <c r="K8" s="43">
        <f t="shared" si="0"/>
        <v>792</v>
      </c>
      <c r="L8" s="43">
        <f t="shared" si="0"/>
        <v>0</v>
      </c>
      <c r="M8" s="43">
        <f t="shared" si="0"/>
        <v>0</v>
      </c>
      <c r="N8" s="43">
        <f t="shared" si="0"/>
        <v>0</v>
      </c>
      <c r="O8" s="43">
        <f t="shared" si="0"/>
        <v>0</v>
      </c>
      <c r="P8" s="43">
        <f t="shared" si="0"/>
        <v>0</v>
      </c>
      <c r="Q8" s="43">
        <f t="shared" si="0"/>
        <v>0</v>
      </c>
      <c r="R8" s="108"/>
      <c r="S8" s="181" t="s">
        <v>80</v>
      </c>
      <c r="T8" s="181"/>
    </row>
    <row r="9" spans="1:55" ht="15.95" customHeight="1">
      <c r="A9" s="50" t="s">
        <v>242</v>
      </c>
      <c r="B9" s="11" t="s">
        <v>243</v>
      </c>
      <c r="C9" s="12" t="s">
        <v>69</v>
      </c>
      <c r="D9" s="10">
        <f t="shared" ref="D9:D22" si="1">E9+F9</f>
        <v>293</v>
      </c>
      <c r="E9" s="10">
        <v>98</v>
      </c>
      <c r="F9" s="10">
        <f t="shared" ref="F9:F22" si="2">J9+K9+L9+M9+N9+O9</f>
        <v>195</v>
      </c>
      <c r="G9" s="10">
        <f t="shared" ref="G9:G22" si="3">F9-H9-I9</f>
        <v>195</v>
      </c>
      <c r="H9" s="10">
        <v>0</v>
      </c>
      <c r="I9" s="10">
        <v>0</v>
      </c>
      <c r="J9" s="10">
        <v>80</v>
      </c>
      <c r="K9" s="10">
        <v>115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51">
        <v>0</v>
      </c>
      <c r="S9" s="46">
        <f>SUM(J9:K22)/39</f>
        <v>36</v>
      </c>
      <c r="T9" s="46">
        <f>SUM(D9:D22)/39</f>
        <v>54</v>
      </c>
    </row>
    <row r="10" spans="1:55" ht="15.95" customHeight="1">
      <c r="A10" s="50" t="s">
        <v>244</v>
      </c>
      <c r="B10" s="11" t="s">
        <v>23</v>
      </c>
      <c r="C10" s="12" t="s">
        <v>70</v>
      </c>
      <c r="D10" s="10">
        <f t="shared" si="1"/>
        <v>175</v>
      </c>
      <c r="E10" s="10">
        <v>58</v>
      </c>
      <c r="F10" s="10">
        <f t="shared" si="2"/>
        <v>117</v>
      </c>
      <c r="G10" s="10">
        <f t="shared" si="3"/>
        <v>2</v>
      </c>
      <c r="H10" s="10">
        <v>115</v>
      </c>
      <c r="I10" s="10">
        <v>0</v>
      </c>
      <c r="J10" s="10">
        <v>58</v>
      </c>
      <c r="K10" s="10">
        <v>59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51">
        <v>0</v>
      </c>
      <c r="S10">
        <f>SUM(J9:J22)/17</f>
        <v>36</v>
      </c>
      <c r="T10">
        <f>SUM(K9:K22)/22</f>
        <v>36</v>
      </c>
    </row>
    <row r="11" spans="1:55" ht="15.95" customHeight="1">
      <c r="A11" s="55" t="s">
        <v>245</v>
      </c>
      <c r="B11" s="24" t="s">
        <v>246</v>
      </c>
      <c r="C11" s="31" t="s">
        <v>69</v>
      </c>
      <c r="D11" s="13">
        <f t="shared" si="1"/>
        <v>351</v>
      </c>
      <c r="E11" s="13">
        <v>117</v>
      </c>
      <c r="F11" s="13">
        <f t="shared" si="2"/>
        <v>234</v>
      </c>
      <c r="G11" s="13">
        <f t="shared" si="3"/>
        <v>156</v>
      </c>
      <c r="H11" s="13">
        <v>78</v>
      </c>
      <c r="I11" s="13">
        <v>0</v>
      </c>
      <c r="J11" s="13">
        <v>116</v>
      </c>
      <c r="K11" s="13">
        <v>118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56">
        <v>0</v>
      </c>
    </row>
    <row r="12" spans="1:55" ht="15.95" customHeight="1">
      <c r="A12" s="50" t="s">
        <v>247</v>
      </c>
      <c r="B12" s="11" t="s">
        <v>22</v>
      </c>
      <c r="C12" s="12" t="s">
        <v>70</v>
      </c>
      <c r="D12" s="10">
        <f t="shared" si="1"/>
        <v>176</v>
      </c>
      <c r="E12" s="10">
        <v>59</v>
      </c>
      <c r="F12" s="10">
        <f t="shared" si="2"/>
        <v>117</v>
      </c>
      <c r="G12" s="10">
        <f t="shared" si="3"/>
        <v>117</v>
      </c>
      <c r="H12" s="10">
        <v>0</v>
      </c>
      <c r="I12" s="10">
        <v>0</v>
      </c>
      <c r="J12" s="10">
        <v>34</v>
      </c>
      <c r="K12" s="10">
        <v>83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51">
        <v>0</v>
      </c>
    </row>
    <row r="13" spans="1:55" ht="15.95" customHeight="1">
      <c r="A13" s="50" t="s">
        <v>248</v>
      </c>
      <c r="B13" s="11" t="s">
        <v>24</v>
      </c>
      <c r="C13" s="12" t="s">
        <v>70</v>
      </c>
      <c r="D13" s="10">
        <f t="shared" si="1"/>
        <v>176</v>
      </c>
      <c r="E13" s="10">
        <v>59</v>
      </c>
      <c r="F13" s="10">
        <f t="shared" si="2"/>
        <v>117</v>
      </c>
      <c r="G13" s="10">
        <f t="shared" si="3"/>
        <v>2</v>
      </c>
      <c r="H13" s="10">
        <v>115</v>
      </c>
      <c r="I13" s="10">
        <v>0</v>
      </c>
      <c r="J13" s="10">
        <v>50</v>
      </c>
      <c r="K13" s="10">
        <v>67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51">
        <v>0</v>
      </c>
    </row>
    <row r="14" spans="1:55" ht="15.95" customHeight="1">
      <c r="A14" s="50" t="s">
        <v>249</v>
      </c>
      <c r="B14" s="11" t="s">
        <v>71</v>
      </c>
      <c r="C14" s="12" t="s">
        <v>70</v>
      </c>
      <c r="D14" s="10">
        <f t="shared" si="1"/>
        <v>105</v>
      </c>
      <c r="E14" s="10">
        <v>35</v>
      </c>
      <c r="F14" s="10">
        <f t="shared" si="2"/>
        <v>70</v>
      </c>
      <c r="G14" s="10">
        <f t="shared" si="3"/>
        <v>50</v>
      </c>
      <c r="H14" s="10">
        <v>20</v>
      </c>
      <c r="I14" s="10">
        <v>0</v>
      </c>
      <c r="J14" s="10">
        <v>32</v>
      </c>
      <c r="K14" s="10">
        <v>38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51">
        <v>0</v>
      </c>
    </row>
    <row r="15" spans="1:55" ht="15.95" customHeight="1">
      <c r="A15" s="50" t="s">
        <v>250</v>
      </c>
      <c r="B15" s="11" t="s">
        <v>251</v>
      </c>
      <c r="C15" s="12" t="s">
        <v>70</v>
      </c>
      <c r="D15" s="10">
        <f t="shared" si="1"/>
        <v>150</v>
      </c>
      <c r="E15" s="10">
        <v>50</v>
      </c>
      <c r="F15" s="10">
        <f t="shared" si="2"/>
        <v>100</v>
      </c>
      <c r="G15" s="10">
        <f t="shared" si="3"/>
        <v>70</v>
      </c>
      <c r="H15" s="10">
        <v>30</v>
      </c>
      <c r="I15" s="10">
        <v>0</v>
      </c>
      <c r="J15" s="10">
        <v>34</v>
      </c>
      <c r="K15" s="10">
        <v>66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51">
        <v>0</v>
      </c>
    </row>
    <row r="16" spans="1:55" ht="15.95" customHeight="1">
      <c r="A16" s="50" t="s">
        <v>252</v>
      </c>
      <c r="B16" s="11" t="s">
        <v>90</v>
      </c>
      <c r="C16" s="12" t="s">
        <v>70</v>
      </c>
      <c r="D16" s="10">
        <f t="shared" si="1"/>
        <v>117</v>
      </c>
      <c r="E16" s="10">
        <v>39</v>
      </c>
      <c r="F16" s="10">
        <f t="shared" si="2"/>
        <v>78</v>
      </c>
      <c r="G16" s="10">
        <f t="shared" si="3"/>
        <v>48</v>
      </c>
      <c r="H16" s="10">
        <v>30</v>
      </c>
      <c r="I16" s="10">
        <v>0</v>
      </c>
      <c r="J16" s="10">
        <v>34</v>
      </c>
      <c r="K16" s="10">
        <v>44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51">
        <v>0</v>
      </c>
    </row>
    <row r="17" spans="1:23" ht="15.95" customHeight="1">
      <c r="A17" s="50" t="s">
        <v>253</v>
      </c>
      <c r="B17" s="11" t="s">
        <v>93</v>
      </c>
      <c r="C17" s="12" t="s">
        <v>69</v>
      </c>
      <c r="D17" s="10">
        <f t="shared" si="1"/>
        <v>108</v>
      </c>
      <c r="E17" s="10">
        <v>36</v>
      </c>
      <c r="F17" s="10">
        <f t="shared" si="2"/>
        <v>72</v>
      </c>
      <c r="G17" s="10">
        <f t="shared" si="3"/>
        <v>52</v>
      </c>
      <c r="H17" s="10">
        <v>20</v>
      </c>
      <c r="I17" s="10">
        <v>0</v>
      </c>
      <c r="J17" s="10">
        <v>34</v>
      </c>
      <c r="K17" s="10">
        <v>38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51">
        <v>0</v>
      </c>
    </row>
    <row r="18" spans="1:23" ht="15.95" customHeight="1">
      <c r="A18" s="50" t="s">
        <v>254</v>
      </c>
      <c r="B18" s="11" t="s">
        <v>94</v>
      </c>
      <c r="C18" s="12" t="s">
        <v>70</v>
      </c>
      <c r="D18" s="10">
        <f t="shared" si="1"/>
        <v>127</v>
      </c>
      <c r="E18" s="10">
        <v>42</v>
      </c>
      <c r="F18" s="10">
        <f t="shared" si="2"/>
        <v>85</v>
      </c>
      <c r="G18" s="10">
        <f t="shared" si="3"/>
        <v>85</v>
      </c>
      <c r="H18" s="10">
        <v>0</v>
      </c>
      <c r="I18" s="10">
        <v>0</v>
      </c>
      <c r="J18" s="10">
        <v>34</v>
      </c>
      <c r="K18" s="10">
        <v>51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51">
        <v>0</v>
      </c>
    </row>
    <row r="19" spans="1:23" s="26" customFormat="1" ht="15.95" customHeight="1">
      <c r="A19" s="55" t="s">
        <v>255</v>
      </c>
      <c r="B19" s="24" t="s">
        <v>92</v>
      </c>
      <c r="C19" s="69" t="s">
        <v>70</v>
      </c>
      <c r="D19" s="25">
        <f t="shared" si="1"/>
        <v>158</v>
      </c>
      <c r="E19" s="25">
        <v>53</v>
      </c>
      <c r="F19" s="13">
        <f t="shared" si="2"/>
        <v>105</v>
      </c>
      <c r="G19" s="25">
        <f t="shared" si="3"/>
        <v>85</v>
      </c>
      <c r="H19" s="25">
        <v>20</v>
      </c>
      <c r="I19" s="25">
        <v>0</v>
      </c>
      <c r="J19" s="25">
        <v>50</v>
      </c>
      <c r="K19" s="25">
        <v>55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52">
        <v>0</v>
      </c>
      <c r="R19" s="109"/>
    </row>
    <row r="20" spans="1:23" ht="15.95" customHeight="1">
      <c r="A20" s="50" t="s">
        <v>256</v>
      </c>
      <c r="B20" s="11" t="s">
        <v>91</v>
      </c>
      <c r="C20" s="125" t="s">
        <v>55</v>
      </c>
      <c r="D20" s="25">
        <f t="shared" si="1"/>
        <v>58</v>
      </c>
      <c r="E20" s="10">
        <v>19</v>
      </c>
      <c r="F20" s="10">
        <f t="shared" si="2"/>
        <v>39</v>
      </c>
      <c r="G20" s="10">
        <f t="shared" si="3"/>
        <v>39</v>
      </c>
      <c r="H20" s="10">
        <v>0</v>
      </c>
      <c r="I20" s="10">
        <v>0</v>
      </c>
      <c r="J20" s="10">
        <v>39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51">
        <v>0</v>
      </c>
    </row>
    <row r="21" spans="1:23" ht="15.95" customHeight="1">
      <c r="A21" s="55" t="s">
        <v>257</v>
      </c>
      <c r="B21" s="11" t="s">
        <v>258</v>
      </c>
      <c r="C21" s="125" t="s">
        <v>55</v>
      </c>
      <c r="D21" s="25">
        <f t="shared" si="1"/>
        <v>58</v>
      </c>
      <c r="E21" s="10">
        <v>19</v>
      </c>
      <c r="F21" s="10">
        <f t="shared" si="2"/>
        <v>39</v>
      </c>
      <c r="G21" s="10">
        <f t="shared" si="3"/>
        <v>29</v>
      </c>
      <c r="H21" s="10">
        <v>10</v>
      </c>
      <c r="I21" s="10">
        <v>0</v>
      </c>
      <c r="J21" s="10">
        <v>0</v>
      </c>
      <c r="K21" s="10">
        <v>39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51">
        <v>0</v>
      </c>
    </row>
    <row r="22" spans="1:23" ht="15.95" customHeight="1">
      <c r="A22" s="50" t="s">
        <v>259</v>
      </c>
      <c r="B22" s="11" t="s">
        <v>260</v>
      </c>
      <c r="C22" s="69" t="s">
        <v>70</v>
      </c>
      <c r="D22" s="25">
        <f t="shared" si="1"/>
        <v>54</v>
      </c>
      <c r="E22" s="10">
        <v>18</v>
      </c>
      <c r="F22" s="10">
        <f t="shared" si="2"/>
        <v>36</v>
      </c>
      <c r="G22" s="10">
        <f t="shared" si="3"/>
        <v>26</v>
      </c>
      <c r="H22" s="10">
        <v>10</v>
      </c>
      <c r="I22" s="10">
        <v>0</v>
      </c>
      <c r="J22" s="10">
        <v>17</v>
      </c>
      <c r="K22" s="10">
        <v>19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51">
        <v>0</v>
      </c>
    </row>
    <row r="23" spans="1:23" s="28" customFormat="1" ht="30.95" customHeight="1">
      <c r="A23" s="53" t="s">
        <v>16</v>
      </c>
      <c r="B23" s="36" t="s">
        <v>278</v>
      </c>
      <c r="C23" s="34" t="s">
        <v>74</v>
      </c>
      <c r="D23" s="35">
        <f>SUM(D24:D28)</f>
        <v>786</v>
      </c>
      <c r="E23" s="35">
        <f>SUM(E24:E28)</f>
        <v>262</v>
      </c>
      <c r="F23" s="35">
        <f>SUM(F24:F28)</f>
        <v>524</v>
      </c>
      <c r="G23" s="35">
        <f>SUM(G24:G28)</f>
        <v>126</v>
      </c>
      <c r="H23" s="35">
        <f>SUM(H24:H28)</f>
        <v>398</v>
      </c>
      <c r="I23" s="35">
        <f t="shared" ref="I23:Q23" si="4">SUM(I24:I28)</f>
        <v>0</v>
      </c>
      <c r="J23" s="35">
        <f t="shared" si="4"/>
        <v>0</v>
      </c>
      <c r="K23" s="35">
        <f t="shared" si="4"/>
        <v>0</v>
      </c>
      <c r="L23" s="35">
        <f t="shared" si="4"/>
        <v>160</v>
      </c>
      <c r="M23" s="35">
        <f t="shared" si="4"/>
        <v>116</v>
      </c>
      <c r="N23" s="35">
        <f t="shared" si="4"/>
        <v>64</v>
      </c>
      <c r="O23" s="35">
        <f t="shared" si="4"/>
        <v>60</v>
      </c>
      <c r="P23" s="35">
        <f t="shared" si="4"/>
        <v>64</v>
      </c>
      <c r="Q23" s="54">
        <f t="shared" si="4"/>
        <v>60</v>
      </c>
      <c r="R23" s="108"/>
      <c r="S23" s="172" t="s">
        <v>81</v>
      </c>
      <c r="T23" s="172"/>
    </row>
    <row r="24" spans="1:23" ht="15.75">
      <c r="A24" s="50" t="s">
        <v>17</v>
      </c>
      <c r="B24" s="11" t="s">
        <v>18</v>
      </c>
      <c r="C24" s="10" t="s">
        <v>55</v>
      </c>
      <c r="D24" s="10">
        <f>E24+F24</f>
        <v>58</v>
      </c>
      <c r="E24" s="10">
        <v>10</v>
      </c>
      <c r="F24" s="13">
        <f>J24+K24+L24+M24+N24+O24+P24+Q24</f>
        <v>48</v>
      </c>
      <c r="G24" s="10">
        <f>F24-H24</f>
        <v>14</v>
      </c>
      <c r="H24" s="10">
        <v>34</v>
      </c>
      <c r="I24" s="10">
        <v>0</v>
      </c>
      <c r="J24" s="10">
        <v>0</v>
      </c>
      <c r="K24" s="10">
        <v>0</v>
      </c>
      <c r="L24" s="10">
        <v>0</v>
      </c>
      <c r="M24" s="10">
        <v>48</v>
      </c>
      <c r="N24" s="10">
        <v>0</v>
      </c>
      <c r="O24" s="10">
        <v>0</v>
      </c>
      <c r="P24" s="10">
        <v>0</v>
      </c>
      <c r="Q24" s="51">
        <v>0</v>
      </c>
      <c r="S24" s="67">
        <f>SUM(L24:L28,L31:L32,L36:L53,L56:L58)/16</f>
        <v>36.375</v>
      </c>
      <c r="T24" s="67">
        <f>SUM(M24:M28,M31:M32,M36:M53,M56:M58,M60:M63,M77:M79)/23.5</f>
        <v>36.255319148936174</v>
      </c>
      <c r="U24" s="67"/>
      <c r="W24">
        <f>SUM(P31:P32,P24:P28,P36:P53,P56:P58,P60:P63,P65:P66,P68:P71,P73:P75,P77:P79)/36</f>
        <v>16.833333333333332</v>
      </c>
    </row>
    <row r="25" spans="1:23" ht="15.75" customHeight="1">
      <c r="A25" s="50" t="s">
        <v>19</v>
      </c>
      <c r="B25" s="11" t="s">
        <v>22</v>
      </c>
      <c r="C25" s="10" t="s">
        <v>55</v>
      </c>
      <c r="D25" s="10">
        <f>E25+F25</f>
        <v>58</v>
      </c>
      <c r="E25" s="10">
        <v>10</v>
      </c>
      <c r="F25" s="13">
        <f>J25+K25+L25+M25+N25+O25+P25+Q25</f>
        <v>48</v>
      </c>
      <c r="G25" s="10">
        <f>F25-H25</f>
        <v>4</v>
      </c>
      <c r="H25" s="10">
        <v>44</v>
      </c>
      <c r="I25" s="10">
        <v>0</v>
      </c>
      <c r="J25" s="10">
        <v>0</v>
      </c>
      <c r="K25" s="10">
        <v>0</v>
      </c>
      <c r="L25" s="10">
        <v>48</v>
      </c>
      <c r="M25" s="10">
        <v>0</v>
      </c>
      <c r="N25" s="10">
        <v>0</v>
      </c>
      <c r="O25" s="10">
        <v>0</v>
      </c>
      <c r="P25" s="10">
        <v>0</v>
      </c>
      <c r="Q25" s="51">
        <v>0</v>
      </c>
      <c r="S25" s="186" t="s">
        <v>82</v>
      </c>
      <c r="T25" s="186"/>
    </row>
    <row r="26" spans="1:23" ht="15.75" customHeight="1">
      <c r="A26" s="50" t="s">
        <v>20</v>
      </c>
      <c r="B26" s="11" t="s">
        <v>227</v>
      </c>
      <c r="C26" s="128" t="s">
        <v>55</v>
      </c>
      <c r="D26" s="10">
        <f>E26+F26</f>
        <v>58</v>
      </c>
      <c r="E26" s="10">
        <v>10</v>
      </c>
      <c r="F26" s="13">
        <f>J26+K26+L26+M26+N26+O26+P26+Q26</f>
        <v>48</v>
      </c>
      <c r="G26" s="10">
        <f>F26-H26</f>
        <v>24</v>
      </c>
      <c r="H26" s="10">
        <v>24</v>
      </c>
      <c r="I26" s="10">
        <v>0</v>
      </c>
      <c r="J26" s="10">
        <v>0</v>
      </c>
      <c r="K26" s="10">
        <v>0</v>
      </c>
      <c r="L26" s="10">
        <v>48</v>
      </c>
      <c r="M26" s="10">
        <v>0</v>
      </c>
      <c r="N26" s="10">
        <v>0</v>
      </c>
      <c r="O26" s="10">
        <v>0</v>
      </c>
      <c r="P26" s="10">
        <v>0</v>
      </c>
      <c r="Q26" s="51">
        <v>0</v>
      </c>
      <c r="S26" s="103"/>
      <c r="T26" s="103"/>
    </row>
    <row r="27" spans="1:23" s="28" customFormat="1" ht="30.95" customHeight="1">
      <c r="A27" s="55" t="s">
        <v>21</v>
      </c>
      <c r="B27" s="29" t="s">
        <v>23</v>
      </c>
      <c r="C27" s="71" t="s">
        <v>288</v>
      </c>
      <c r="D27" s="13">
        <f>E27+F27</f>
        <v>232</v>
      </c>
      <c r="E27" s="13">
        <v>42</v>
      </c>
      <c r="F27" s="13">
        <f>J27+K27+L27+M27+N27+O27+P27+Q27</f>
        <v>190</v>
      </c>
      <c r="G27" s="13">
        <f>F27-H27</f>
        <v>72</v>
      </c>
      <c r="H27" s="13">
        <v>118</v>
      </c>
      <c r="I27" s="13">
        <v>0</v>
      </c>
      <c r="J27" s="13">
        <v>0</v>
      </c>
      <c r="K27" s="13">
        <v>0</v>
      </c>
      <c r="L27" s="13">
        <v>32</v>
      </c>
      <c r="M27" s="13">
        <v>34</v>
      </c>
      <c r="N27" s="13">
        <v>32</v>
      </c>
      <c r="O27" s="13">
        <v>30</v>
      </c>
      <c r="P27" s="13">
        <v>32</v>
      </c>
      <c r="Q27" s="56">
        <v>30</v>
      </c>
      <c r="R27" s="106"/>
      <c r="S27" s="67">
        <f>SUM(N24:N28,N36:N53,N56:N58,N60:N63,N77:N79,N73:N75,N68:N71,N65:N66)/16</f>
        <v>35.75</v>
      </c>
      <c r="T27" s="67">
        <f>SUM(O24:O28,O31:O32,O36:O53,O56:O58,O60:O63,O65:O66,O68:O71,O73:O75,O77:O79)/23.5</f>
        <v>36.170212765957444</v>
      </c>
      <c r="U27" s="67"/>
      <c r="V27" s="30"/>
      <c r="W27" s="30"/>
    </row>
    <row r="28" spans="1:23" s="28" customFormat="1" ht="30.95" customHeight="1">
      <c r="A28" s="50" t="s">
        <v>226</v>
      </c>
      <c r="B28" s="29" t="s">
        <v>24</v>
      </c>
      <c r="C28" s="71" t="s">
        <v>267</v>
      </c>
      <c r="D28" s="13">
        <f>E28+F28</f>
        <v>380</v>
      </c>
      <c r="E28" s="13">
        <v>190</v>
      </c>
      <c r="F28" s="13">
        <f>J28+K28+L28+M28+N28+O28+P28+Q28</f>
        <v>190</v>
      </c>
      <c r="G28" s="13">
        <f>F28-H28</f>
        <v>12</v>
      </c>
      <c r="H28" s="13">
        <v>178</v>
      </c>
      <c r="I28" s="13">
        <v>0</v>
      </c>
      <c r="J28" s="13">
        <v>0</v>
      </c>
      <c r="K28" s="13">
        <v>0</v>
      </c>
      <c r="L28" s="13">
        <v>32</v>
      </c>
      <c r="M28" s="13">
        <v>34</v>
      </c>
      <c r="N28" s="13">
        <v>32</v>
      </c>
      <c r="O28" s="13">
        <v>30</v>
      </c>
      <c r="P28" s="13">
        <v>32</v>
      </c>
      <c r="Q28" s="56">
        <v>30</v>
      </c>
      <c r="R28" s="106"/>
      <c r="S28" s="186" t="s">
        <v>87</v>
      </c>
      <c r="T28" s="186"/>
    </row>
    <row r="29" spans="1:23" ht="3" customHeight="1">
      <c r="A29" s="50"/>
      <c r="B29" s="11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51"/>
      <c r="S29" s="186" t="s">
        <v>87</v>
      </c>
      <c r="T29" s="186"/>
    </row>
    <row r="30" spans="1:23" s="28" customFormat="1" ht="30.95" customHeight="1">
      <c r="A30" s="53" t="s">
        <v>25</v>
      </c>
      <c r="B30" s="36" t="s">
        <v>279</v>
      </c>
      <c r="C30" s="35" t="s">
        <v>65</v>
      </c>
      <c r="D30" s="35">
        <f t="shared" ref="D30:O30" si="5">SUM(D31:D32)</f>
        <v>174</v>
      </c>
      <c r="E30" s="35">
        <f t="shared" si="5"/>
        <v>58</v>
      </c>
      <c r="F30" s="35">
        <f t="shared" si="5"/>
        <v>116</v>
      </c>
      <c r="G30" s="35">
        <f t="shared" si="5"/>
        <v>62</v>
      </c>
      <c r="H30" s="35">
        <f t="shared" si="5"/>
        <v>54</v>
      </c>
      <c r="I30" s="35">
        <f t="shared" si="5"/>
        <v>0</v>
      </c>
      <c r="J30" s="35">
        <f t="shared" si="5"/>
        <v>0</v>
      </c>
      <c r="K30" s="35">
        <f t="shared" si="5"/>
        <v>0</v>
      </c>
      <c r="L30" s="35">
        <f t="shared" si="5"/>
        <v>48</v>
      </c>
      <c r="M30" s="35">
        <f t="shared" si="5"/>
        <v>68</v>
      </c>
      <c r="N30" s="35">
        <f t="shared" si="5"/>
        <v>0</v>
      </c>
      <c r="O30" s="35">
        <f t="shared" si="5"/>
        <v>0</v>
      </c>
      <c r="P30" s="35">
        <v>0</v>
      </c>
      <c r="Q30" s="54">
        <v>0</v>
      </c>
      <c r="R30" s="108"/>
      <c r="S30" s="28">
        <f>SUM(P24:P28,P31:P32,P36:P53,P56:P58,P60:P63,P65:P66,P68:P71,P73:P75,P77:P79)/17</f>
        <v>35.647058823529413</v>
      </c>
      <c r="T30" s="28">
        <f>SUM(Q24:Q28,Q31:Q32,Q36:Q53,Q56:Q58,Q60:Q63,Q65:Q66,Q68:Q71,Q73:Q75,Q77:Q79)/13</f>
        <v>35.53846153846154</v>
      </c>
    </row>
    <row r="31" spans="1:23" ht="15.75">
      <c r="A31" s="50" t="s">
        <v>26</v>
      </c>
      <c r="B31" s="11" t="s">
        <v>28</v>
      </c>
      <c r="C31" s="13" t="s">
        <v>55</v>
      </c>
      <c r="D31" s="10">
        <f>E31+F31</f>
        <v>72</v>
      </c>
      <c r="E31" s="10">
        <v>24</v>
      </c>
      <c r="F31" s="10">
        <f>J31+K31+L31+M31+N31+O31+P31+Q31</f>
        <v>48</v>
      </c>
      <c r="G31" s="10">
        <f>F31-H31</f>
        <v>28</v>
      </c>
      <c r="H31" s="10">
        <v>20</v>
      </c>
      <c r="I31" s="10">
        <v>0</v>
      </c>
      <c r="J31" s="10">
        <v>0</v>
      </c>
      <c r="K31" s="10">
        <v>0</v>
      </c>
      <c r="L31" s="10">
        <v>48</v>
      </c>
      <c r="M31" s="10">
        <v>0</v>
      </c>
      <c r="N31" s="10">
        <v>0</v>
      </c>
      <c r="O31" s="10">
        <v>0</v>
      </c>
      <c r="P31" s="10">
        <v>0</v>
      </c>
      <c r="Q31" s="51">
        <v>0</v>
      </c>
    </row>
    <row r="32" spans="1:23" s="72" customFormat="1" ht="15.75" customHeight="1">
      <c r="A32" s="73" t="s">
        <v>27</v>
      </c>
      <c r="B32" s="74" t="s">
        <v>95</v>
      </c>
      <c r="C32" s="25" t="s">
        <v>55</v>
      </c>
      <c r="D32" s="25">
        <f>E32+F32</f>
        <v>102</v>
      </c>
      <c r="E32" s="25">
        <v>34</v>
      </c>
      <c r="F32" s="25">
        <f>J32+K32+L32+M32+N32+O32+P32+Q32</f>
        <v>68</v>
      </c>
      <c r="G32" s="25">
        <f>F32-H32</f>
        <v>34</v>
      </c>
      <c r="H32" s="25">
        <v>34</v>
      </c>
      <c r="I32" s="25">
        <v>0</v>
      </c>
      <c r="J32" s="25">
        <v>0</v>
      </c>
      <c r="K32" s="25">
        <v>0</v>
      </c>
      <c r="L32" s="25">
        <v>0</v>
      </c>
      <c r="M32" s="25">
        <v>68</v>
      </c>
      <c r="N32" s="25">
        <v>0</v>
      </c>
      <c r="O32" s="25">
        <v>0</v>
      </c>
      <c r="P32" s="25">
        <v>0</v>
      </c>
      <c r="Q32" s="52">
        <v>0</v>
      </c>
      <c r="R32" s="106"/>
    </row>
    <row r="33" spans="1:18" ht="3" customHeight="1">
      <c r="A33" s="50"/>
      <c r="B33" s="11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51"/>
    </row>
    <row r="34" spans="1:18" s="30" customFormat="1" ht="30.95" customHeight="1">
      <c r="A34" s="53" t="s">
        <v>30</v>
      </c>
      <c r="B34" s="37" t="s">
        <v>280</v>
      </c>
      <c r="C34" s="34" t="s">
        <v>286</v>
      </c>
      <c r="D34" s="35">
        <f t="shared" ref="D34:Q34" si="6">D35+D54</f>
        <v>4674</v>
      </c>
      <c r="E34" s="35">
        <f t="shared" si="6"/>
        <v>1390</v>
      </c>
      <c r="F34" s="35">
        <f t="shared" si="6"/>
        <v>3284</v>
      </c>
      <c r="G34" s="35">
        <f t="shared" si="6"/>
        <v>1538</v>
      </c>
      <c r="H34" s="35">
        <f t="shared" si="6"/>
        <v>1168</v>
      </c>
      <c r="I34" s="35">
        <f t="shared" si="6"/>
        <v>74</v>
      </c>
      <c r="J34" s="35">
        <f t="shared" si="6"/>
        <v>0</v>
      </c>
      <c r="K34" s="35">
        <f t="shared" si="6"/>
        <v>0</v>
      </c>
      <c r="L34" s="35">
        <f t="shared" si="6"/>
        <v>374</v>
      </c>
      <c r="M34" s="35">
        <f t="shared" si="6"/>
        <v>668</v>
      </c>
      <c r="N34" s="35">
        <f t="shared" si="6"/>
        <v>508</v>
      </c>
      <c r="O34" s="35">
        <f t="shared" si="6"/>
        <v>790</v>
      </c>
      <c r="P34" s="35">
        <f t="shared" si="6"/>
        <v>542</v>
      </c>
      <c r="Q34" s="54">
        <f t="shared" si="6"/>
        <v>402</v>
      </c>
      <c r="R34" s="112"/>
    </row>
    <row r="35" spans="1:18" ht="15.75" customHeight="1">
      <c r="A35" s="57" t="s">
        <v>15</v>
      </c>
      <c r="B35" s="38" t="s">
        <v>75</v>
      </c>
      <c r="C35" s="66" t="s">
        <v>285</v>
      </c>
      <c r="D35" s="40">
        <f t="shared" ref="D35:Q35" si="7">SUM(D36:D53)</f>
        <v>2055</v>
      </c>
      <c r="E35" s="40">
        <f t="shared" si="7"/>
        <v>689</v>
      </c>
      <c r="F35" s="40">
        <f t="shared" si="7"/>
        <v>1366</v>
      </c>
      <c r="G35" s="40">
        <f t="shared" si="7"/>
        <v>850</v>
      </c>
      <c r="H35" s="40">
        <f t="shared" si="7"/>
        <v>496</v>
      </c>
      <c r="I35" s="40">
        <f t="shared" si="7"/>
        <v>20</v>
      </c>
      <c r="J35" s="40">
        <f t="shared" si="7"/>
        <v>0</v>
      </c>
      <c r="K35" s="40">
        <f t="shared" si="7"/>
        <v>0</v>
      </c>
      <c r="L35" s="40">
        <f t="shared" si="7"/>
        <v>326</v>
      </c>
      <c r="M35" s="40">
        <f t="shared" si="7"/>
        <v>314</v>
      </c>
      <c r="N35" s="40">
        <f t="shared" si="7"/>
        <v>288</v>
      </c>
      <c r="O35" s="40">
        <f t="shared" si="7"/>
        <v>146</v>
      </c>
      <c r="P35" s="40">
        <f t="shared" si="7"/>
        <v>86</v>
      </c>
      <c r="Q35" s="40">
        <f t="shared" si="7"/>
        <v>206</v>
      </c>
    </row>
    <row r="36" spans="1:18" ht="15.75">
      <c r="A36" s="50" t="s">
        <v>56</v>
      </c>
      <c r="B36" s="11" t="s">
        <v>96</v>
      </c>
      <c r="C36" s="31" t="s">
        <v>284</v>
      </c>
      <c r="D36" s="10">
        <f t="shared" ref="D36:D53" si="8">E36+F36</f>
        <v>198</v>
      </c>
      <c r="E36" s="10">
        <v>66</v>
      </c>
      <c r="F36" s="10">
        <f t="shared" ref="F36:F53" si="9">J36+K36+L36+M36+N36+O36+P36+Q36</f>
        <v>132</v>
      </c>
      <c r="G36" s="10">
        <f>F36-H36-I36</f>
        <v>74</v>
      </c>
      <c r="H36" s="13">
        <v>38</v>
      </c>
      <c r="I36" s="10">
        <v>20</v>
      </c>
      <c r="J36" s="13">
        <v>0</v>
      </c>
      <c r="K36" s="13">
        <v>0</v>
      </c>
      <c r="L36" s="13">
        <v>36</v>
      </c>
      <c r="M36" s="13">
        <v>48</v>
      </c>
      <c r="N36" s="68">
        <v>48</v>
      </c>
      <c r="O36" s="68">
        <v>0</v>
      </c>
      <c r="P36" s="13">
        <v>0</v>
      </c>
      <c r="Q36" s="56">
        <v>0</v>
      </c>
    </row>
    <row r="37" spans="1:18" ht="15.75">
      <c r="A37" s="50" t="s">
        <v>57</v>
      </c>
      <c r="B37" s="11" t="s">
        <v>97</v>
      </c>
      <c r="C37" s="13" t="s">
        <v>50</v>
      </c>
      <c r="D37" s="10">
        <f t="shared" si="8"/>
        <v>120</v>
      </c>
      <c r="E37" s="10">
        <v>40</v>
      </c>
      <c r="F37" s="10">
        <f t="shared" si="9"/>
        <v>80</v>
      </c>
      <c r="G37" s="10">
        <f>F37-H37-I37</f>
        <v>50</v>
      </c>
      <c r="H37" s="13">
        <v>30</v>
      </c>
      <c r="I37" s="10">
        <v>0</v>
      </c>
      <c r="J37" s="13">
        <v>0</v>
      </c>
      <c r="K37" s="13">
        <v>0</v>
      </c>
      <c r="L37" s="10">
        <v>80</v>
      </c>
      <c r="M37" s="13">
        <v>0</v>
      </c>
      <c r="N37" s="68">
        <v>0</v>
      </c>
      <c r="O37" s="68">
        <v>0</v>
      </c>
      <c r="P37" s="13">
        <v>0</v>
      </c>
      <c r="Q37" s="56">
        <v>0</v>
      </c>
    </row>
    <row r="38" spans="1:18" ht="15.75">
      <c r="A38" s="50" t="s">
        <v>58</v>
      </c>
      <c r="B38" s="11" t="s">
        <v>98</v>
      </c>
      <c r="C38" s="13" t="s">
        <v>55</v>
      </c>
      <c r="D38" s="10">
        <f t="shared" si="8"/>
        <v>102</v>
      </c>
      <c r="E38" s="10">
        <v>32</v>
      </c>
      <c r="F38" s="10">
        <f t="shared" si="9"/>
        <v>70</v>
      </c>
      <c r="G38" s="10">
        <f t="shared" ref="G38:G53" si="10">F38-H38-I38</f>
        <v>50</v>
      </c>
      <c r="H38" s="13">
        <v>20</v>
      </c>
      <c r="I38" s="10">
        <v>0</v>
      </c>
      <c r="J38" s="13">
        <v>0</v>
      </c>
      <c r="K38" s="13">
        <v>0</v>
      </c>
      <c r="L38" s="10">
        <v>70</v>
      </c>
      <c r="M38" s="13">
        <v>0</v>
      </c>
      <c r="N38" s="68">
        <v>0</v>
      </c>
      <c r="O38" s="68">
        <v>0</v>
      </c>
      <c r="P38" s="13">
        <v>0</v>
      </c>
      <c r="Q38" s="56">
        <v>0</v>
      </c>
    </row>
    <row r="39" spans="1:18" ht="15.75">
      <c r="A39" s="55" t="s">
        <v>59</v>
      </c>
      <c r="B39" s="14" t="s">
        <v>99</v>
      </c>
      <c r="C39" s="13" t="s">
        <v>55</v>
      </c>
      <c r="D39" s="13">
        <f t="shared" si="8"/>
        <v>93</v>
      </c>
      <c r="E39" s="13">
        <v>31</v>
      </c>
      <c r="F39" s="13">
        <f t="shared" si="9"/>
        <v>62</v>
      </c>
      <c r="G39" s="10">
        <f t="shared" si="10"/>
        <v>40</v>
      </c>
      <c r="H39" s="13">
        <v>22</v>
      </c>
      <c r="I39" s="13">
        <v>0</v>
      </c>
      <c r="J39" s="13">
        <v>0</v>
      </c>
      <c r="K39" s="13">
        <v>0</v>
      </c>
      <c r="L39" s="13">
        <v>0</v>
      </c>
      <c r="M39" s="13">
        <v>62</v>
      </c>
      <c r="N39" s="68">
        <v>0</v>
      </c>
      <c r="O39" s="68">
        <v>0</v>
      </c>
      <c r="P39" s="13">
        <v>0</v>
      </c>
      <c r="Q39" s="56">
        <v>0</v>
      </c>
    </row>
    <row r="40" spans="1:18" ht="15.75" customHeight="1">
      <c r="A40" s="50" t="s">
        <v>60</v>
      </c>
      <c r="B40" s="11" t="s">
        <v>76</v>
      </c>
      <c r="C40" s="13" t="s">
        <v>55</v>
      </c>
      <c r="D40" s="10">
        <f t="shared" si="8"/>
        <v>72</v>
      </c>
      <c r="E40" s="10">
        <v>24</v>
      </c>
      <c r="F40" s="10">
        <f t="shared" si="9"/>
        <v>48</v>
      </c>
      <c r="G40" s="10">
        <f t="shared" si="10"/>
        <v>28</v>
      </c>
      <c r="H40" s="13">
        <v>20</v>
      </c>
      <c r="I40" s="10">
        <v>0</v>
      </c>
      <c r="J40" s="13">
        <v>0</v>
      </c>
      <c r="K40" s="13">
        <v>0</v>
      </c>
      <c r="L40" s="13">
        <v>0</v>
      </c>
      <c r="M40" s="13">
        <v>48</v>
      </c>
      <c r="N40" s="68">
        <v>0</v>
      </c>
      <c r="O40" s="68">
        <v>0</v>
      </c>
      <c r="P40" s="13">
        <v>0</v>
      </c>
      <c r="Q40" s="56">
        <v>0</v>
      </c>
    </row>
    <row r="41" spans="1:18" ht="15.75" customHeight="1">
      <c r="A41" s="50" t="s">
        <v>61</v>
      </c>
      <c r="B41" s="11" t="s">
        <v>104</v>
      </c>
      <c r="C41" s="13" t="s">
        <v>50</v>
      </c>
      <c r="D41" s="10">
        <f t="shared" si="8"/>
        <v>108</v>
      </c>
      <c r="E41" s="10">
        <v>40</v>
      </c>
      <c r="F41" s="10">
        <f t="shared" si="9"/>
        <v>68</v>
      </c>
      <c r="G41" s="10">
        <f t="shared" si="10"/>
        <v>48</v>
      </c>
      <c r="H41" s="13">
        <v>20</v>
      </c>
      <c r="I41" s="10">
        <v>0</v>
      </c>
      <c r="J41" s="13">
        <v>0</v>
      </c>
      <c r="K41" s="13">
        <v>0</v>
      </c>
      <c r="L41" s="13">
        <v>0</v>
      </c>
      <c r="M41" s="13">
        <v>0</v>
      </c>
      <c r="N41" s="68">
        <v>68</v>
      </c>
      <c r="O41" s="68">
        <v>0</v>
      </c>
      <c r="P41" s="13">
        <v>0</v>
      </c>
      <c r="Q41" s="56">
        <v>0</v>
      </c>
    </row>
    <row r="42" spans="1:18" ht="15.75" customHeight="1">
      <c r="A42" s="50" t="s">
        <v>62</v>
      </c>
      <c r="B42" s="14" t="s">
        <v>100</v>
      </c>
      <c r="C42" s="13" t="s">
        <v>55</v>
      </c>
      <c r="D42" s="10">
        <f t="shared" si="8"/>
        <v>102</v>
      </c>
      <c r="E42" s="10">
        <v>38</v>
      </c>
      <c r="F42" s="10">
        <f t="shared" si="9"/>
        <v>64</v>
      </c>
      <c r="G42" s="10">
        <f t="shared" si="10"/>
        <v>34</v>
      </c>
      <c r="H42" s="13">
        <v>30</v>
      </c>
      <c r="I42" s="10">
        <v>0</v>
      </c>
      <c r="J42" s="13">
        <v>0</v>
      </c>
      <c r="K42" s="13">
        <v>0</v>
      </c>
      <c r="L42" s="13">
        <v>0</v>
      </c>
      <c r="M42" s="13">
        <v>0</v>
      </c>
      <c r="N42" s="68">
        <v>64</v>
      </c>
      <c r="O42" s="68">
        <v>0</v>
      </c>
      <c r="P42" s="13">
        <v>0</v>
      </c>
      <c r="Q42" s="56">
        <v>0</v>
      </c>
    </row>
    <row r="43" spans="1:18" ht="15.75" customHeight="1">
      <c r="A43" s="50" t="s">
        <v>63</v>
      </c>
      <c r="B43" s="11" t="s">
        <v>101</v>
      </c>
      <c r="C43" s="13" t="s">
        <v>50</v>
      </c>
      <c r="D43" s="10">
        <f t="shared" si="8"/>
        <v>120</v>
      </c>
      <c r="E43" s="10">
        <v>40</v>
      </c>
      <c r="F43" s="10">
        <f t="shared" si="9"/>
        <v>80</v>
      </c>
      <c r="G43" s="10">
        <f t="shared" si="10"/>
        <v>62</v>
      </c>
      <c r="H43" s="13">
        <v>18</v>
      </c>
      <c r="I43" s="10">
        <v>0</v>
      </c>
      <c r="J43" s="13">
        <v>0</v>
      </c>
      <c r="K43" s="13">
        <v>0</v>
      </c>
      <c r="L43" s="13">
        <v>80</v>
      </c>
      <c r="M43" s="13">
        <v>0</v>
      </c>
      <c r="N43" s="68">
        <v>0</v>
      </c>
      <c r="O43" s="68">
        <v>0</v>
      </c>
      <c r="P43" s="13">
        <v>0</v>
      </c>
      <c r="Q43" s="56">
        <v>0</v>
      </c>
    </row>
    <row r="44" spans="1:18" ht="15.75" customHeight="1">
      <c r="A44" s="50" t="s">
        <v>64</v>
      </c>
      <c r="B44" s="11" t="s">
        <v>102</v>
      </c>
      <c r="C44" s="13" t="s">
        <v>50</v>
      </c>
      <c r="D44" s="10">
        <f t="shared" si="8"/>
        <v>102</v>
      </c>
      <c r="E44" s="10">
        <v>32</v>
      </c>
      <c r="F44" s="10">
        <f t="shared" si="9"/>
        <v>70</v>
      </c>
      <c r="G44" s="10">
        <f t="shared" si="10"/>
        <v>44</v>
      </c>
      <c r="H44" s="13">
        <v>26</v>
      </c>
      <c r="I44" s="10">
        <v>0</v>
      </c>
      <c r="J44" s="13">
        <v>0</v>
      </c>
      <c r="K44" s="13">
        <v>0</v>
      </c>
      <c r="L44" s="13">
        <v>0</v>
      </c>
      <c r="M44" s="13">
        <v>70</v>
      </c>
      <c r="N44" s="68">
        <v>0</v>
      </c>
      <c r="O44" s="68">
        <v>0</v>
      </c>
      <c r="P44" s="13">
        <v>0</v>
      </c>
      <c r="Q44" s="56">
        <v>0</v>
      </c>
    </row>
    <row r="45" spans="1:18" ht="15.75" customHeight="1">
      <c r="A45" s="50" t="s">
        <v>83</v>
      </c>
      <c r="B45" s="11" t="s">
        <v>29</v>
      </c>
      <c r="C45" s="113" t="s">
        <v>69</v>
      </c>
      <c r="D45" s="10">
        <f t="shared" si="8"/>
        <v>102</v>
      </c>
      <c r="E45" s="16">
        <v>34</v>
      </c>
      <c r="F45" s="10">
        <f t="shared" si="9"/>
        <v>68</v>
      </c>
      <c r="G45" s="10">
        <f t="shared" si="10"/>
        <v>48</v>
      </c>
      <c r="H45" s="15">
        <v>20</v>
      </c>
      <c r="I45" s="16">
        <v>0</v>
      </c>
      <c r="J45" s="13">
        <v>0</v>
      </c>
      <c r="K45" s="13">
        <v>0</v>
      </c>
      <c r="L45" s="13">
        <v>0</v>
      </c>
      <c r="M45" s="13">
        <v>0</v>
      </c>
      <c r="N45" s="68">
        <v>32</v>
      </c>
      <c r="O45" s="68">
        <v>36</v>
      </c>
      <c r="P45" s="13">
        <v>0</v>
      </c>
      <c r="Q45" s="56">
        <v>0</v>
      </c>
    </row>
    <row r="46" spans="1:18" ht="15.75" customHeight="1">
      <c r="A46" s="50" t="s">
        <v>84</v>
      </c>
      <c r="B46" s="11" t="s">
        <v>103</v>
      </c>
      <c r="C46" s="15" t="s">
        <v>283</v>
      </c>
      <c r="D46" s="10">
        <f t="shared" si="8"/>
        <v>195</v>
      </c>
      <c r="E46" s="16">
        <v>65</v>
      </c>
      <c r="F46" s="10">
        <f t="shared" si="9"/>
        <v>130</v>
      </c>
      <c r="G46" s="10">
        <f t="shared" si="10"/>
        <v>90</v>
      </c>
      <c r="H46" s="15">
        <v>40</v>
      </c>
      <c r="I46" s="16">
        <v>0</v>
      </c>
      <c r="J46" s="13">
        <v>0</v>
      </c>
      <c r="K46" s="13">
        <v>0</v>
      </c>
      <c r="L46" s="13">
        <v>0</v>
      </c>
      <c r="M46" s="13">
        <v>0</v>
      </c>
      <c r="N46" s="68">
        <v>76</v>
      </c>
      <c r="O46" s="68">
        <v>54</v>
      </c>
      <c r="P46" s="13">
        <v>0</v>
      </c>
      <c r="Q46" s="56">
        <v>0</v>
      </c>
    </row>
    <row r="47" spans="1:18" ht="15.75" customHeight="1">
      <c r="A47" s="50" t="s">
        <v>113</v>
      </c>
      <c r="B47" s="11" t="s">
        <v>115</v>
      </c>
      <c r="C47" s="15" t="s">
        <v>283</v>
      </c>
      <c r="D47" s="10">
        <f t="shared" si="8"/>
        <v>135</v>
      </c>
      <c r="E47" s="16">
        <v>45</v>
      </c>
      <c r="F47" s="10">
        <f t="shared" si="9"/>
        <v>90</v>
      </c>
      <c r="G47" s="10">
        <f t="shared" si="10"/>
        <v>70</v>
      </c>
      <c r="H47" s="15">
        <v>20</v>
      </c>
      <c r="I47" s="16">
        <v>0</v>
      </c>
      <c r="J47" s="16">
        <v>0</v>
      </c>
      <c r="K47" s="16">
        <v>0</v>
      </c>
      <c r="L47" s="16">
        <v>60</v>
      </c>
      <c r="M47" s="16">
        <v>30</v>
      </c>
      <c r="N47" s="137">
        <v>0</v>
      </c>
      <c r="O47" s="137">
        <v>0</v>
      </c>
      <c r="P47" s="16">
        <v>0</v>
      </c>
      <c r="Q47" s="76">
        <v>0</v>
      </c>
    </row>
    <row r="48" spans="1:18" ht="15.95" customHeight="1">
      <c r="A48" s="50" t="s">
        <v>114</v>
      </c>
      <c r="B48" s="11" t="s">
        <v>116</v>
      </c>
      <c r="C48" s="15" t="s">
        <v>55</v>
      </c>
      <c r="D48" s="10">
        <f t="shared" si="8"/>
        <v>84</v>
      </c>
      <c r="E48" s="16">
        <v>28</v>
      </c>
      <c r="F48" s="10">
        <f t="shared" si="9"/>
        <v>56</v>
      </c>
      <c r="G48" s="10">
        <f t="shared" si="10"/>
        <v>36</v>
      </c>
      <c r="H48" s="15">
        <v>20</v>
      </c>
      <c r="I48" s="16">
        <v>0</v>
      </c>
      <c r="J48" s="16">
        <v>0</v>
      </c>
      <c r="K48" s="16">
        <v>0</v>
      </c>
      <c r="L48" s="16">
        <v>0</v>
      </c>
      <c r="M48" s="16">
        <v>56</v>
      </c>
      <c r="N48" s="137">
        <v>0</v>
      </c>
      <c r="O48" s="137">
        <v>0</v>
      </c>
      <c r="P48" s="16">
        <v>0</v>
      </c>
      <c r="Q48" s="76">
        <v>0</v>
      </c>
    </row>
    <row r="49" spans="1:18" s="6" customFormat="1" ht="15.95" customHeight="1">
      <c r="A49" s="50" t="s">
        <v>232</v>
      </c>
      <c r="B49" s="11" t="s">
        <v>236</v>
      </c>
      <c r="C49" s="15" t="s">
        <v>50</v>
      </c>
      <c r="D49" s="10">
        <f t="shared" si="8"/>
        <v>132</v>
      </c>
      <c r="E49" s="16">
        <v>44</v>
      </c>
      <c r="F49" s="10">
        <f t="shared" si="9"/>
        <v>88</v>
      </c>
      <c r="G49" s="10">
        <f t="shared" si="10"/>
        <v>44</v>
      </c>
      <c r="H49" s="16">
        <v>44</v>
      </c>
      <c r="I49" s="16">
        <v>0</v>
      </c>
      <c r="J49" s="10">
        <v>0</v>
      </c>
      <c r="K49" s="10">
        <v>0</v>
      </c>
      <c r="L49" s="10">
        <v>0</v>
      </c>
      <c r="M49" s="10">
        <v>0</v>
      </c>
      <c r="N49" s="138">
        <v>0</v>
      </c>
      <c r="O49" s="138">
        <v>0</v>
      </c>
      <c r="P49" s="10">
        <v>0</v>
      </c>
      <c r="Q49" s="51">
        <v>88</v>
      </c>
      <c r="R49" s="106"/>
    </row>
    <row r="50" spans="1:18" s="6" customFormat="1" ht="15.95" customHeight="1">
      <c r="A50" s="50" t="s">
        <v>233</v>
      </c>
      <c r="B50" s="11" t="s">
        <v>237</v>
      </c>
      <c r="C50" s="15" t="s">
        <v>55</v>
      </c>
      <c r="D50" s="10">
        <f t="shared" si="8"/>
        <v>81</v>
      </c>
      <c r="E50" s="16">
        <v>27</v>
      </c>
      <c r="F50" s="10">
        <f t="shared" si="9"/>
        <v>54</v>
      </c>
      <c r="G50" s="10">
        <f t="shared" si="10"/>
        <v>28</v>
      </c>
      <c r="H50" s="16">
        <v>26</v>
      </c>
      <c r="I50" s="16">
        <v>0</v>
      </c>
      <c r="J50" s="10">
        <v>0</v>
      </c>
      <c r="K50" s="10">
        <v>0</v>
      </c>
      <c r="L50" s="10">
        <v>0</v>
      </c>
      <c r="M50" s="10">
        <v>0</v>
      </c>
      <c r="N50" s="138">
        <v>0</v>
      </c>
      <c r="O50" s="138">
        <v>0</v>
      </c>
      <c r="P50" s="10">
        <v>54</v>
      </c>
      <c r="Q50" s="51">
        <v>0</v>
      </c>
      <c r="R50" s="106"/>
    </row>
    <row r="51" spans="1:18" s="6" customFormat="1" ht="15.95" customHeight="1">
      <c r="A51" s="50" t="s">
        <v>234</v>
      </c>
      <c r="B51" s="11" t="s">
        <v>238</v>
      </c>
      <c r="C51" s="113" t="s">
        <v>69</v>
      </c>
      <c r="D51" s="10">
        <f t="shared" si="8"/>
        <v>138</v>
      </c>
      <c r="E51" s="16">
        <v>46</v>
      </c>
      <c r="F51" s="10">
        <f t="shared" si="9"/>
        <v>92</v>
      </c>
      <c r="G51" s="10">
        <f t="shared" si="10"/>
        <v>46</v>
      </c>
      <c r="H51" s="16">
        <v>46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37">
        <v>0</v>
      </c>
      <c r="O51" s="137">
        <v>0</v>
      </c>
      <c r="P51" s="10">
        <v>32</v>
      </c>
      <c r="Q51" s="51">
        <v>60</v>
      </c>
      <c r="R51" s="106"/>
    </row>
    <row r="52" spans="1:18" s="6" customFormat="1" ht="15.95" customHeight="1">
      <c r="A52" s="50" t="s">
        <v>235</v>
      </c>
      <c r="B52" s="11" t="s">
        <v>239</v>
      </c>
      <c r="C52" s="15" t="s">
        <v>55</v>
      </c>
      <c r="D52" s="10">
        <f t="shared" si="8"/>
        <v>87</v>
      </c>
      <c r="E52" s="16">
        <v>29</v>
      </c>
      <c r="F52" s="10">
        <f t="shared" si="9"/>
        <v>58</v>
      </c>
      <c r="G52" s="10">
        <f t="shared" si="10"/>
        <v>30</v>
      </c>
      <c r="H52" s="16">
        <v>28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37">
        <v>0</v>
      </c>
      <c r="O52" s="137">
        <v>0</v>
      </c>
      <c r="P52" s="10">
        <v>0</v>
      </c>
      <c r="Q52" s="51">
        <v>58</v>
      </c>
      <c r="R52" s="106"/>
    </row>
    <row r="53" spans="1:18" s="6" customFormat="1" ht="15.95" customHeight="1">
      <c r="A53" s="50" t="s">
        <v>241</v>
      </c>
      <c r="B53" s="11" t="s">
        <v>240</v>
      </c>
      <c r="C53" s="15" t="s">
        <v>55</v>
      </c>
      <c r="D53" s="10">
        <f t="shared" si="8"/>
        <v>84</v>
      </c>
      <c r="E53" s="16">
        <v>28</v>
      </c>
      <c r="F53" s="10">
        <f t="shared" si="9"/>
        <v>56</v>
      </c>
      <c r="G53" s="10">
        <f t="shared" si="10"/>
        <v>28</v>
      </c>
      <c r="H53" s="16">
        <v>28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37">
        <v>0</v>
      </c>
      <c r="O53" s="137">
        <v>56</v>
      </c>
      <c r="P53" s="10">
        <v>0</v>
      </c>
      <c r="Q53" s="51">
        <v>0</v>
      </c>
      <c r="R53" s="106"/>
    </row>
    <row r="54" spans="1:18" ht="15.75">
      <c r="A54" s="57" t="s">
        <v>51</v>
      </c>
      <c r="B54" s="38" t="s">
        <v>77</v>
      </c>
      <c r="C54" s="39" t="s">
        <v>66</v>
      </c>
      <c r="D54" s="40">
        <f t="shared" ref="D54:Q54" si="11">D55+D59+D64+D67+D72+D76</f>
        <v>2619</v>
      </c>
      <c r="E54" s="40">
        <f t="shared" si="11"/>
        <v>701</v>
      </c>
      <c r="F54" s="40">
        <f>F55+F59+F64+F67+F72+F76</f>
        <v>1918</v>
      </c>
      <c r="G54" s="40">
        <f t="shared" si="11"/>
        <v>688</v>
      </c>
      <c r="H54" s="40">
        <f t="shared" si="11"/>
        <v>672</v>
      </c>
      <c r="I54" s="40">
        <f t="shared" si="11"/>
        <v>54</v>
      </c>
      <c r="J54" s="40">
        <f t="shared" si="11"/>
        <v>0</v>
      </c>
      <c r="K54" s="40">
        <f t="shared" si="11"/>
        <v>0</v>
      </c>
      <c r="L54" s="40">
        <f t="shared" si="11"/>
        <v>48</v>
      </c>
      <c r="M54" s="40">
        <f t="shared" si="11"/>
        <v>354</v>
      </c>
      <c r="N54" s="139">
        <f t="shared" si="11"/>
        <v>220</v>
      </c>
      <c r="O54" s="139">
        <f t="shared" si="11"/>
        <v>644</v>
      </c>
      <c r="P54" s="40">
        <f t="shared" si="11"/>
        <v>456</v>
      </c>
      <c r="Q54" s="75">
        <f t="shared" si="11"/>
        <v>196</v>
      </c>
    </row>
    <row r="55" spans="1:18" s="28" customFormat="1" ht="34.5" customHeight="1">
      <c r="A55" s="58" t="s">
        <v>31</v>
      </c>
      <c r="B55" s="27" t="s">
        <v>106</v>
      </c>
      <c r="C55" s="65" t="s">
        <v>89</v>
      </c>
      <c r="D55" s="63">
        <f>SUM(D56:D58)</f>
        <v>504</v>
      </c>
      <c r="E55" s="63">
        <f t="shared" ref="E55:Q55" si="12">SUM(E56:E58)</f>
        <v>102</v>
      </c>
      <c r="F55" s="63">
        <f>SUM(F56:F58)</f>
        <v>402</v>
      </c>
      <c r="G55" s="63">
        <f t="shared" si="12"/>
        <v>100</v>
      </c>
      <c r="H55" s="63">
        <f t="shared" si="12"/>
        <v>104</v>
      </c>
      <c r="I55" s="63">
        <f t="shared" si="12"/>
        <v>0</v>
      </c>
      <c r="J55" s="63">
        <f t="shared" si="12"/>
        <v>0</v>
      </c>
      <c r="K55" s="63">
        <f t="shared" si="12"/>
        <v>0</v>
      </c>
      <c r="L55" s="63">
        <f t="shared" si="12"/>
        <v>48</v>
      </c>
      <c r="M55" s="63">
        <f t="shared" si="12"/>
        <v>354</v>
      </c>
      <c r="N55" s="140">
        <f t="shared" si="12"/>
        <v>0</v>
      </c>
      <c r="O55" s="140">
        <f t="shared" si="12"/>
        <v>0</v>
      </c>
      <c r="P55" s="63">
        <f t="shared" si="12"/>
        <v>0</v>
      </c>
      <c r="Q55" s="77">
        <f t="shared" si="12"/>
        <v>0</v>
      </c>
      <c r="R55" s="108"/>
    </row>
    <row r="56" spans="1:18" ht="17.100000000000001" customHeight="1">
      <c r="A56" s="55" t="s">
        <v>32</v>
      </c>
      <c r="B56" s="24" t="s">
        <v>107</v>
      </c>
      <c r="C56" s="113" t="s">
        <v>69</v>
      </c>
      <c r="D56" s="13">
        <f t="shared" ref="D56:D58" si="13">E56+F56</f>
        <v>306</v>
      </c>
      <c r="E56" s="13">
        <v>102</v>
      </c>
      <c r="F56" s="13">
        <f>J56+K56+L56+M56+N56+O56+P56+Q56</f>
        <v>204</v>
      </c>
      <c r="G56" s="13">
        <f t="shared" ref="G56" si="14">F56-H56-I56</f>
        <v>100</v>
      </c>
      <c r="H56" s="13">
        <v>104</v>
      </c>
      <c r="I56" s="13">
        <v>0</v>
      </c>
      <c r="J56" s="13">
        <v>0</v>
      </c>
      <c r="K56" s="13">
        <v>0</v>
      </c>
      <c r="L56" s="13">
        <v>48</v>
      </c>
      <c r="M56" s="13">
        <v>156</v>
      </c>
      <c r="N56" s="68">
        <v>0</v>
      </c>
      <c r="O56" s="68">
        <v>0</v>
      </c>
      <c r="P56" s="13">
        <v>0</v>
      </c>
      <c r="Q56" s="56">
        <v>0</v>
      </c>
    </row>
    <row r="57" spans="1:18" s="28" customFormat="1" ht="17.100000000000001" customHeight="1">
      <c r="A57" s="55" t="s">
        <v>108</v>
      </c>
      <c r="B57" s="24" t="s">
        <v>86</v>
      </c>
      <c r="C57" s="13" t="s">
        <v>55</v>
      </c>
      <c r="D57" s="13">
        <f t="shared" si="13"/>
        <v>90</v>
      </c>
      <c r="E57" s="13">
        <v>0</v>
      </c>
      <c r="F57" s="13">
        <f>J57+K57+L57+M57+N57+O57+P57+Q57</f>
        <v>90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99">
        <v>90</v>
      </c>
      <c r="N57" s="68">
        <v>0</v>
      </c>
      <c r="O57" s="68">
        <v>0</v>
      </c>
      <c r="P57" s="13">
        <v>0</v>
      </c>
      <c r="Q57" s="56">
        <v>0</v>
      </c>
      <c r="R57" s="108"/>
    </row>
    <row r="58" spans="1:18" ht="17.100000000000001" customHeight="1">
      <c r="A58" s="55" t="s">
        <v>109</v>
      </c>
      <c r="B58" s="14" t="s">
        <v>85</v>
      </c>
      <c r="C58" s="13" t="s">
        <v>55</v>
      </c>
      <c r="D58" s="13">
        <f t="shared" si="13"/>
        <v>108</v>
      </c>
      <c r="E58" s="10">
        <v>0</v>
      </c>
      <c r="F58" s="13">
        <f>J58+K58+L58+M58+N58+O58+P58+Q58</f>
        <v>108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1">
        <v>108</v>
      </c>
      <c r="N58" s="138">
        <v>0</v>
      </c>
      <c r="O58" s="138">
        <v>0</v>
      </c>
      <c r="P58" s="10">
        <v>0</v>
      </c>
      <c r="Q58" s="51">
        <v>0</v>
      </c>
    </row>
    <row r="59" spans="1:18" s="28" customFormat="1" ht="49.5" customHeight="1">
      <c r="A59" s="58" t="s">
        <v>33</v>
      </c>
      <c r="B59" s="27" t="s">
        <v>117</v>
      </c>
      <c r="C59" s="65" t="s">
        <v>89</v>
      </c>
      <c r="D59" s="63">
        <f>SUM(D60:D63)</f>
        <v>483</v>
      </c>
      <c r="E59" s="63">
        <f>SUM(E60:E62)</f>
        <v>137</v>
      </c>
      <c r="F59" s="63">
        <f>SUM(F60:F63)</f>
        <v>346</v>
      </c>
      <c r="G59" s="63">
        <f>SUM(G60:G62)</f>
        <v>138</v>
      </c>
      <c r="H59" s="63">
        <f>SUM(H60:H62)</f>
        <v>136</v>
      </c>
      <c r="I59" s="63">
        <f t="shared" ref="I59:Q59" si="15">SUM(I60:I62)</f>
        <v>0</v>
      </c>
      <c r="J59" s="63">
        <f t="shared" si="15"/>
        <v>0</v>
      </c>
      <c r="K59" s="63">
        <f t="shared" si="15"/>
        <v>0</v>
      </c>
      <c r="L59" s="63">
        <f t="shared" si="15"/>
        <v>0</v>
      </c>
      <c r="M59" s="63">
        <f t="shared" si="15"/>
        <v>0</v>
      </c>
      <c r="N59" s="140">
        <f t="shared" si="15"/>
        <v>160</v>
      </c>
      <c r="O59" s="140">
        <f>SUM(O60:O63)</f>
        <v>186</v>
      </c>
      <c r="P59" s="63">
        <f t="shared" si="15"/>
        <v>0</v>
      </c>
      <c r="Q59" s="77">
        <f t="shared" si="15"/>
        <v>0</v>
      </c>
      <c r="R59" s="108"/>
    </row>
    <row r="60" spans="1:18" s="28" customFormat="1" ht="31.5" customHeight="1">
      <c r="A60" s="55" t="s">
        <v>34</v>
      </c>
      <c r="B60" s="24" t="s">
        <v>118</v>
      </c>
      <c r="C60" s="15" t="s">
        <v>55</v>
      </c>
      <c r="D60" s="13">
        <f t="shared" ref="D60:D63" si="16">E60+F60</f>
        <v>240</v>
      </c>
      <c r="E60" s="13">
        <v>80</v>
      </c>
      <c r="F60" s="13">
        <f>J60+K60+L60+M60+N60+O60+P60+Q60</f>
        <v>160</v>
      </c>
      <c r="G60" s="13">
        <f t="shared" ref="G60:G61" si="17">F60-H60-I60</f>
        <v>90</v>
      </c>
      <c r="H60" s="13">
        <v>70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68">
        <v>160</v>
      </c>
      <c r="O60" s="68">
        <v>0</v>
      </c>
      <c r="P60" s="13">
        <v>0</v>
      </c>
      <c r="Q60" s="56">
        <v>0</v>
      </c>
      <c r="R60" s="106"/>
    </row>
    <row r="61" spans="1:18" s="28" customFormat="1" ht="31.5" customHeight="1">
      <c r="A61" s="55" t="s">
        <v>119</v>
      </c>
      <c r="B61" s="24" t="s">
        <v>120</v>
      </c>
      <c r="C61" s="15" t="s">
        <v>55</v>
      </c>
      <c r="D61" s="13">
        <f t="shared" si="16"/>
        <v>171</v>
      </c>
      <c r="E61" s="13">
        <v>57</v>
      </c>
      <c r="F61" s="13">
        <f>J61+K61+L61+M61+N61+O61+P61+Q61</f>
        <v>114</v>
      </c>
      <c r="G61" s="13">
        <f t="shared" si="17"/>
        <v>48</v>
      </c>
      <c r="H61" s="13">
        <v>66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68">
        <v>0</v>
      </c>
      <c r="O61" s="68">
        <v>114</v>
      </c>
      <c r="P61" s="13">
        <v>0</v>
      </c>
      <c r="Q61" s="56">
        <v>0</v>
      </c>
      <c r="R61" s="106"/>
    </row>
    <row r="62" spans="1:18" s="28" customFormat="1" ht="15.75">
      <c r="A62" s="55" t="s">
        <v>222</v>
      </c>
      <c r="B62" s="24" t="s">
        <v>86</v>
      </c>
      <c r="C62" s="13" t="s">
        <v>55</v>
      </c>
      <c r="D62" s="13">
        <f t="shared" si="16"/>
        <v>36</v>
      </c>
      <c r="E62" s="13">
        <v>0</v>
      </c>
      <c r="F62" s="13">
        <f>J62+K62+L62+M62+N62+O62+P62+Q62</f>
        <v>36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68">
        <v>0</v>
      </c>
      <c r="O62" s="99">
        <v>36</v>
      </c>
      <c r="P62" s="13">
        <v>0</v>
      </c>
      <c r="Q62" s="56">
        <v>0</v>
      </c>
      <c r="R62" s="108"/>
    </row>
    <row r="63" spans="1:18" s="28" customFormat="1" ht="15.75">
      <c r="A63" s="55" t="s">
        <v>54</v>
      </c>
      <c r="B63" s="24" t="s">
        <v>121</v>
      </c>
      <c r="C63" s="13" t="s">
        <v>55</v>
      </c>
      <c r="D63" s="13">
        <f t="shared" si="16"/>
        <v>36</v>
      </c>
      <c r="E63" s="13">
        <v>0</v>
      </c>
      <c r="F63" s="13">
        <f>J63+K63+L63+M63+N63+O63+P63+Q63</f>
        <v>36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68">
        <v>0</v>
      </c>
      <c r="O63" s="99">
        <v>36</v>
      </c>
      <c r="P63" s="13">
        <v>0</v>
      </c>
      <c r="Q63" s="56">
        <v>0</v>
      </c>
      <c r="R63" s="108"/>
    </row>
    <row r="64" spans="1:18" s="28" customFormat="1" ht="15.75">
      <c r="A64" s="58" t="s">
        <v>35</v>
      </c>
      <c r="B64" s="27" t="s">
        <v>122</v>
      </c>
      <c r="C64" s="65" t="s">
        <v>89</v>
      </c>
      <c r="D64" s="63">
        <f t="shared" ref="D64:Q64" si="18">SUM(D65:D66)</f>
        <v>345</v>
      </c>
      <c r="E64" s="63">
        <f t="shared" si="18"/>
        <v>103</v>
      </c>
      <c r="F64" s="63">
        <f>SUM(F65:F66)</f>
        <v>242</v>
      </c>
      <c r="G64" s="63">
        <f t="shared" si="18"/>
        <v>146</v>
      </c>
      <c r="H64" s="63">
        <f t="shared" si="18"/>
        <v>60</v>
      </c>
      <c r="I64" s="63">
        <f t="shared" si="18"/>
        <v>0</v>
      </c>
      <c r="J64" s="63">
        <f t="shared" si="18"/>
        <v>0</v>
      </c>
      <c r="K64" s="63">
        <f t="shared" si="18"/>
        <v>0</v>
      </c>
      <c r="L64" s="63">
        <f t="shared" si="18"/>
        <v>0</v>
      </c>
      <c r="M64" s="63">
        <f t="shared" si="18"/>
        <v>0</v>
      </c>
      <c r="N64" s="140">
        <f t="shared" si="18"/>
        <v>60</v>
      </c>
      <c r="O64" s="140">
        <f t="shared" si="18"/>
        <v>182</v>
      </c>
      <c r="P64" s="63">
        <f t="shared" si="18"/>
        <v>0</v>
      </c>
      <c r="Q64" s="77">
        <f t="shared" si="18"/>
        <v>0</v>
      </c>
      <c r="R64" s="108"/>
    </row>
    <row r="65" spans="1:19" s="28" customFormat="1" ht="15.75" customHeight="1">
      <c r="A65" s="55" t="s">
        <v>36</v>
      </c>
      <c r="B65" s="24" t="s">
        <v>123</v>
      </c>
      <c r="C65" s="31" t="s">
        <v>70</v>
      </c>
      <c r="D65" s="13">
        <f t="shared" ref="D65:D66" si="19">E65+F65</f>
        <v>309</v>
      </c>
      <c r="E65" s="13">
        <v>103</v>
      </c>
      <c r="F65" s="13">
        <f>J65+K65+L65+M65+N65+O65+P65+Q65</f>
        <v>206</v>
      </c>
      <c r="G65" s="13">
        <f t="shared" ref="G65" si="20">F65-H65-I65</f>
        <v>146</v>
      </c>
      <c r="H65" s="13">
        <v>60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68">
        <v>60</v>
      </c>
      <c r="O65" s="68">
        <v>146</v>
      </c>
      <c r="P65" s="68">
        <v>0</v>
      </c>
      <c r="Q65" s="56">
        <v>0</v>
      </c>
      <c r="R65" s="106"/>
    </row>
    <row r="66" spans="1:19" s="28" customFormat="1" ht="15.75" customHeight="1">
      <c r="A66" s="55" t="s">
        <v>223</v>
      </c>
      <c r="B66" s="24" t="s">
        <v>86</v>
      </c>
      <c r="C66" s="13" t="s">
        <v>55</v>
      </c>
      <c r="D66" s="13">
        <f t="shared" si="19"/>
        <v>36</v>
      </c>
      <c r="E66" s="13">
        <v>0</v>
      </c>
      <c r="F66" s="13">
        <f>J66+K66+L66+M66+N66+O66+P66+Q66</f>
        <v>36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68">
        <v>0</v>
      </c>
      <c r="O66" s="99">
        <v>36</v>
      </c>
      <c r="P66" s="13">
        <v>0</v>
      </c>
      <c r="Q66" s="56">
        <v>0</v>
      </c>
      <c r="R66" s="108"/>
    </row>
    <row r="67" spans="1:19" s="28" customFormat="1" ht="15.75" customHeight="1">
      <c r="A67" s="58" t="s">
        <v>124</v>
      </c>
      <c r="B67" s="27" t="s">
        <v>127</v>
      </c>
      <c r="C67" s="65" t="s">
        <v>89</v>
      </c>
      <c r="D67" s="63">
        <f>SUM(D68:D70)</f>
        <v>669</v>
      </c>
      <c r="E67" s="63">
        <f>SUM(E68:E70)</f>
        <v>203</v>
      </c>
      <c r="F67" s="63">
        <f>SUM(F68:F71)</f>
        <v>466</v>
      </c>
      <c r="G67" s="63">
        <f>SUM(G68:G70)</f>
        <v>166</v>
      </c>
      <c r="H67" s="63">
        <f>SUM(H68:H70)</f>
        <v>222</v>
      </c>
      <c r="I67" s="63">
        <f t="shared" ref="I67:O67" si="21">SUM(I68:I70)</f>
        <v>30</v>
      </c>
      <c r="J67" s="63">
        <f t="shared" si="21"/>
        <v>0</v>
      </c>
      <c r="K67" s="63">
        <f t="shared" si="21"/>
        <v>0</v>
      </c>
      <c r="L67" s="63">
        <f t="shared" si="21"/>
        <v>0</v>
      </c>
      <c r="M67" s="63">
        <f t="shared" si="21"/>
        <v>0</v>
      </c>
      <c r="N67" s="140">
        <f t="shared" si="21"/>
        <v>0</v>
      </c>
      <c r="O67" s="140">
        <f t="shared" si="21"/>
        <v>134</v>
      </c>
      <c r="P67" s="63">
        <f>SUM(P68:P71)</f>
        <v>332</v>
      </c>
      <c r="Q67" s="77">
        <f>SUM(Q68:Q71)</f>
        <v>0</v>
      </c>
      <c r="R67" s="108"/>
    </row>
    <row r="68" spans="1:19" s="28" customFormat="1" ht="15.75">
      <c r="A68" s="55" t="s">
        <v>125</v>
      </c>
      <c r="B68" s="24" t="s">
        <v>128</v>
      </c>
      <c r="C68" s="113" t="s">
        <v>70</v>
      </c>
      <c r="D68" s="13">
        <f t="shared" ref="D68:D70" si="22">E68+F68</f>
        <v>372</v>
      </c>
      <c r="E68" s="13">
        <v>120</v>
      </c>
      <c r="F68" s="13">
        <f>J68+K68+L68+M68+N68+O68+P68+Q68</f>
        <v>252</v>
      </c>
      <c r="G68" s="13">
        <f t="shared" ref="G68:G69" si="23">F68-H68-I68</f>
        <v>102</v>
      </c>
      <c r="H68" s="13">
        <v>120</v>
      </c>
      <c r="I68" s="13">
        <v>30</v>
      </c>
      <c r="J68" s="13">
        <v>0</v>
      </c>
      <c r="K68" s="13">
        <v>0</v>
      </c>
      <c r="L68" s="13">
        <v>0</v>
      </c>
      <c r="M68" s="13">
        <v>0</v>
      </c>
      <c r="N68" s="68">
        <v>0</v>
      </c>
      <c r="O68" s="68">
        <v>52</v>
      </c>
      <c r="P68" s="13">
        <v>200</v>
      </c>
      <c r="Q68" s="56">
        <v>0</v>
      </c>
      <c r="R68" s="106"/>
    </row>
    <row r="69" spans="1:19" s="28" customFormat="1" ht="15.75">
      <c r="A69" s="55" t="s">
        <v>126</v>
      </c>
      <c r="B69" s="24" t="s">
        <v>129</v>
      </c>
      <c r="C69" s="113" t="s">
        <v>70</v>
      </c>
      <c r="D69" s="13">
        <f t="shared" si="22"/>
        <v>249</v>
      </c>
      <c r="E69" s="13">
        <v>83</v>
      </c>
      <c r="F69" s="13">
        <f>J69+K69+L69+M69+N69+O69+P69+Q69</f>
        <v>166</v>
      </c>
      <c r="G69" s="13">
        <f t="shared" si="23"/>
        <v>64</v>
      </c>
      <c r="H69" s="13">
        <v>102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68">
        <v>0</v>
      </c>
      <c r="O69" s="68">
        <v>82</v>
      </c>
      <c r="P69" s="13">
        <v>84</v>
      </c>
      <c r="Q69" s="56">
        <v>0</v>
      </c>
      <c r="R69" s="106"/>
    </row>
    <row r="70" spans="1:19" s="28" customFormat="1" ht="15.75">
      <c r="A70" s="55" t="s">
        <v>221</v>
      </c>
      <c r="B70" s="24" t="s">
        <v>86</v>
      </c>
      <c r="C70" s="13" t="s">
        <v>55</v>
      </c>
      <c r="D70" s="13">
        <f t="shared" si="22"/>
        <v>48</v>
      </c>
      <c r="E70" s="13">
        <v>0</v>
      </c>
      <c r="F70" s="13">
        <f>J70+K70+L70+M70+N70+O70+P70+Q70</f>
        <v>48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68">
        <v>0</v>
      </c>
      <c r="O70" s="68">
        <v>0</v>
      </c>
      <c r="P70" s="99">
        <v>48</v>
      </c>
      <c r="Q70" s="56">
        <v>0</v>
      </c>
      <c r="R70" s="108"/>
    </row>
    <row r="71" spans="1:19" s="28" customFormat="1" ht="6.75" customHeight="1">
      <c r="A71" s="55"/>
      <c r="B71" s="24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68"/>
      <c r="O71" s="68"/>
      <c r="P71" s="13"/>
      <c r="Q71" s="13"/>
      <c r="R71" s="108"/>
    </row>
    <row r="72" spans="1:19" s="28" customFormat="1" ht="31.5">
      <c r="A72" s="58" t="s">
        <v>130</v>
      </c>
      <c r="B72" s="27" t="s">
        <v>133</v>
      </c>
      <c r="C72" s="65" t="s">
        <v>89</v>
      </c>
      <c r="D72" s="63">
        <f>SUM(D73:D75)</f>
        <v>432</v>
      </c>
      <c r="E72" s="63">
        <f t="shared" ref="E72:O72" si="24">SUM(E73:E75)</f>
        <v>112</v>
      </c>
      <c r="F72" s="63">
        <f>SUM(F73:F75)</f>
        <v>320</v>
      </c>
      <c r="G72" s="63">
        <f t="shared" si="24"/>
        <v>100</v>
      </c>
      <c r="H72" s="63">
        <f t="shared" si="24"/>
        <v>100</v>
      </c>
      <c r="I72" s="63">
        <f t="shared" si="24"/>
        <v>24</v>
      </c>
      <c r="J72" s="63">
        <f t="shared" si="24"/>
        <v>0</v>
      </c>
      <c r="K72" s="63">
        <f t="shared" si="24"/>
        <v>0</v>
      </c>
      <c r="L72" s="63">
        <f t="shared" si="24"/>
        <v>0</v>
      </c>
      <c r="M72" s="63">
        <f t="shared" si="24"/>
        <v>0</v>
      </c>
      <c r="N72" s="140">
        <f t="shared" si="24"/>
        <v>0</v>
      </c>
      <c r="O72" s="140">
        <f t="shared" si="24"/>
        <v>0</v>
      </c>
      <c r="P72" s="63">
        <f t="shared" ref="P72:Q72" si="25">SUM(P73:P75)</f>
        <v>124</v>
      </c>
      <c r="Q72" s="77">
        <f t="shared" si="25"/>
        <v>196</v>
      </c>
      <c r="R72" s="108"/>
    </row>
    <row r="73" spans="1:19" s="28" customFormat="1" ht="15.75" customHeight="1">
      <c r="A73" s="55" t="s">
        <v>131</v>
      </c>
      <c r="B73" s="24" t="s">
        <v>134</v>
      </c>
      <c r="C73" s="31" t="s">
        <v>70</v>
      </c>
      <c r="D73" s="13">
        <f t="shared" ref="D73:D75" si="26">E73+F73</f>
        <v>336</v>
      </c>
      <c r="E73" s="13">
        <v>112</v>
      </c>
      <c r="F73" s="13">
        <f>J73+K73+L73+M73+N73+O73+P73+Q73</f>
        <v>224</v>
      </c>
      <c r="G73" s="13">
        <f t="shared" ref="G73" si="27">F73-H73-I73</f>
        <v>100</v>
      </c>
      <c r="H73" s="13">
        <v>100</v>
      </c>
      <c r="I73" s="13">
        <v>24</v>
      </c>
      <c r="J73" s="13">
        <v>0</v>
      </c>
      <c r="K73" s="13">
        <v>0</v>
      </c>
      <c r="L73" s="13">
        <v>0</v>
      </c>
      <c r="M73" s="13">
        <v>0</v>
      </c>
      <c r="N73" s="68">
        <v>0</v>
      </c>
      <c r="O73" s="68">
        <v>0</v>
      </c>
      <c r="P73" s="13">
        <v>76</v>
      </c>
      <c r="Q73" s="56">
        <v>148</v>
      </c>
      <c r="R73" s="106"/>
    </row>
    <row r="74" spans="1:19" s="28" customFormat="1" ht="15.75" customHeight="1">
      <c r="A74" s="55" t="s">
        <v>224</v>
      </c>
      <c r="B74" s="24" t="s">
        <v>86</v>
      </c>
      <c r="C74" s="13" t="s">
        <v>55</v>
      </c>
      <c r="D74" s="13">
        <f t="shared" si="26"/>
        <v>48</v>
      </c>
      <c r="E74" s="13">
        <v>0</v>
      </c>
      <c r="F74" s="13">
        <f>J74+K74+L74+M74+N74+O74+P74+Q74</f>
        <v>48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68">
        <v>0</v>
      </c>
      <c r="O74" s="68">
        <v>0</v>
      </c>
      <c r="P74" s="99">
        <v>48</v>
      </c>
      <c r="Q74" s="56">
        <v>0</v>
      </c>
      <c r="R74" s="108"/>
    </row>
    <row r="75" spans="1:19" s="28" customFormat="1" ht="15.75" customHeight="1">
      <c r="A75" s="55" t="s">
        <v>132</v>
      </c>
      <c r="B75" s="24" t="s">
        <v>121</v>
      </c>
      <c r="C75" s="13" t="s">
        <v>55</v>
      </c>
      <c r="D75" s="13">
        <f t="shared" si="26"/>
        <v>48</v>
      </c>
      <c r="E75" s="13">
        <v>0</v>
      </c>
      <c r="F75" s="13">
        <f>J75+K75+L75+M75+N75+O75+P75+Q75</f>
        <v>48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68">
        <v>0</v>
      </c>
      <c r="O75" s="68">
        <v>0</v>
      </c>
      <c r="P75" s="13">
        <v>0</v>
      </c>
      <c r="Q75" s="100">
        <v>48</v>
      </c>
      <c r="R75" s="108"/>
    </row>
    <row r="76" spans="1:19" s="28" customFormat="1" ht="33.75" customHeight="1">
      <c r="A76" s="58" t="s">
        <v>135</v>
      </c>
      <c r="B76" s="27" t="s">
        <v>268</v>
      </c>
      <c r="C76" s="65" t="s">
        <v>89</v>
      </c>
      <c r="D76" s="63">
        <f>SUM(D77:D79)</f>
        <v>186</v>
      </c>
      <c r="E76" s="63">
        <f t="shared" ref="E76:Q76" si="28">SUM(E77:E79)</f>
        <v>44</v>
      </c>
      <c r="F76" s="63">
        <f>SUM(F77:F79)</f>
        <v>142</v>
      </c>
      <c r="G76" s="63">
        <f t="shared" si="28"/>
        <v>38</v>
      </c>
      <c r="H76" s="63">
        <f t="shared" si="28"/>
        <v>50</v>
      </c>
      <c r="I76" s="63">
        <f t="shared" si="28"/>
        <v>0</v>
      </c>
      <c r="J76" s="63">
        <f t="shared" si="28"/>
        <v>0</v>
      </c>
      <c r="K76" s="63">
        <f t="shared" si="28"/>
        <v>0</v>
      </c>
      <c r="L76" s="63">
        <f t="shared" si="28"/>
        <v>0</v>
      </c>
      <c r="M76" s="63">
        <f t="shared" si="28"/>
        <v>0</v>
      </c>
      <c r="N76" s="140">
        <f t="shared" si="28"/>
        <v>0</v>
      </c>
      <c r="O76" s="140">
        <f t="shared" si="28"/>
        <v>142</v>
      </c>
      <c r="P76" s="63">
        <f t="shared" si="28"/>
        <v>0</v>
      </c>
      <c r="Q76" s="77">
        <f t="shared" si="28"/>
        <v>0</v>
      </c>
      <c r="R76" s="108"/>
    </row>
    <row r="77" spans="1:19" s="28" customFormat="1" ht="15.75" customHeight="1">
      <c r="A77" s="55" t="s">
        <v>136</v>
      </c>
      <c r="B77" s="24" t="s">
        <v>105</v>
      </c>
      <c r="C77" s="64" t="s">
        <v>55</v>
      </c>
      <c r="D77" s="13">
        <f>E77+F77</f>
        <v>132</v>
      </c>
      <c r="E77" s="13">
        <v>44</v>
      </c>
      <c r="F77" s="13">
        <f>J77+K77+L77+M77+N77+O77+P77+Q77</f>
        <v>88</v>
      </c>
      <c r="G77" s="13">
        <f>F77-H77</f>
        <v>38</v>
      </c>
      <c r="H77" s="13">
        <v>50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68">
        <v>0</v>
      </c>
      <c r="O77" s="68">
        <v>88</v>
      </c>
      <c r="P77" s="13">
        <v>0</v>
      </c>
      <c r="Q77" s="56">
        <v>0</v>
      </c>
      <c r="R77" s="108"/>
      <c r="S77" s="28" t="s">
        <v>88</v>
      </c>
    </row>
    <row r="78" spans="1:19" s="28" customFormat="1" ht="15.75" customHeight="1">
      <c r="A78" s="55" t="s">
        <v>137</v>
      </c>
      <c r="B78" s="24" t="s">
        <v>86</v>
      </c>
      <c r="C78" s="64" t="s">
        <v>55</v>
      </c>
      <c r="D78" s="13">
        <f>E78+F78</f>
        <v>24</v>
      </c>
      <c r="E78" s="13">
        <v>0</v>
      </c>
      <c r="F78" s="13">
        <f>J78+K78+L78+M78+N78+O78+P78+Q78</f>
        <v>24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68">
        <v>0</v>
      </c>
      <c r="O78" s="99">
        <v>24</v>
      </c>
      <c r="P78" s="13">
        <v>0</v>
      </c>
      <c r="Q78" s="56">
        <v>0</v>
      </c>
      <c r="R78" s="108"/>
    </row>
    <row r="79" spans="1:19" s="28" customFormat="1" ht="15.75">
      <c r="A79" s="55" t="s">
        <v>225</v>
      </c>
      <c r="B79" s="24" t="s">
        <v>121</v>
      </c>
      <c r="C79" s="13" t="s">
        <v>55</v>
      </c>
      <c r="D79" s="13">
        <f>E79+F79</f>
        <v>30</v>
      </c>
      <c r="E79" s="13">
        <v>0</v>
      </c>
      <c r="F79" s="13">
        <f>J79+K79+L79+M79+N79+O79+P79+Q79</f>
        <v>30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68">
        <v>0</v>
      </c>
      <c r="O79" s="99">
        <v>30</v>
      </c>
      <c r="P79" s="13">
        <v>0</v>
      </c>
      <c r="Q79" s="56">
        <v>0</v>
      </c>
      <c r="R79" s="108"/>
      <c r="S79" s="28">
        <f>SUM(D79,D78,D74,D75,D70,D71,D66,D62,D63,D57:D58)/36</f>
        <v>14</v>
      </c>
    </row>
    <row r="80" spans="1:19" ht="3" customHeight="1" thickBot="1">
      <c r="A80" s="59"/>
      <c r="B80" s="17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8"/>
      <c r="Q80" s="60"/>
    </row>
    <row r="81" spans="1:19" ht="16.5" thickBot="1">
      <c r="A81" s="187" t="s">
        <v>1</v>
      </c>
      <c r="B81" s="188"/>
      <c r="C81" s="19"/>
      <c r="D81" s="19">
        <f t="shared" ref="D81:K81" si="29">D8+D23+D30+D34</f>
        <v>7740</v>
      </c>
      <c r="E81" s="19">
        <f t="shared" si="29"/>
        <v>2412</v>
      </c>
      <c r="F81" s="19">
        <f>F8+F23+F30+F34</f>
        <v>5328</v>
      </c>
      <c r="G81" s="19">
        <f t="shared" si="29"/>
        <v>2682</v>
      </c>
      <c r="H81" s="19">
        <f t="shared" si="29"/>
        <v>2068</v>
      </c>
      <c r="I81" s="19">
        <f t="shared" si="29"/>
        <v>74</v>
      </c>
      <c r="J81" s="19">
        <f t="shared" si="29"/>
        <v>612</v>
      </c>
      <c r="K81" s="19">
        <f t="shared" si="29"/>
        <v>792</v>
      </c>
      <c r="L81" s="19">
        <v>576</v>
      </c>
      <c r="M81" s="19">
        <v>828</v>
      </c>
      <c r="N81" s="19">
        <v>576</v>
      </c>
      <c r="O81" s="19">
        <v>828</v>
      </c>
      <c r="P81" s="19">
        <v>612</v>
      </c>
      <c r="Q81" s="78">
        <v>468</v>
      </c>
      <c r="R81" s="110"/>
      <c r="S81" s="102">
        <f>SUM(J81:Q81)</f>
        <v>5292</v>
      </c>
    </row>
    <row r="82" spans="1:19" ht="3" customHeight="1" thickBot="1">
      <c r="A82" s="61"/>
      <c r="B82" s="20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2"/>
      <c r="Q82" s="62"/>
      <c r="R82" s="110"/>
    </row>
    <row r="83" spans="1:19" ht="15.75">
      <c r="A83" s="118" t="s">
        <v>45</v>
      </c>
      <c r="B83" s="119" t="s">
        <v>48</v>
      </c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5"/>
      <c r="Q83" s="117" t="s">
        <v>52</v>
      </c>
      <c r="R83" s="111"/>
      <c r="S83" t="s">
        <v>282</v>
      </c>
    </row>
    <row r="84" spans="1:19" ht="15.75">
      <c r="A84" s="38" t="s">
        <v>46</v>
      </c>
      <c r="B84" s="38" t="s">
        <v>0</v>
      </c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40"/>
      <c r="P84" s="120"/>
      <c r="Q84" s="40" t="s">
        <v>53</v>
      </c>
      <c r="S84" s="131">
        <f>(H81+I81+648)/(F81+144)</f>
        <v>0.50986842105263153</v>
      </c>
    </row>
    <row r="85" spans="1:19" ht="31.5" customHeight="1">
      <c r="A85" s="189" t="s">
        <v>262</v>
      </c>
      <c r="B85" s="190"/>
      <c r="C85" s="190"/>
      <c r="D85" s="190"/>
      <c r="E85" s="191"/>
      <c r="F85" s="203" t="s">
        <v>1</v>
      </c>
      <c r="G85" s="192" t="s">
        <v>287</v>
      </c>
      <c r="H85" s="192"/>
      <c r="I85" s="192"/>
      <c r="J85" s="23">
        <f>SUM(J9:J22)</f>
        <v>612</v>
      </c>
      <c r="K85" s="23">
        <f>SUM(K9:K22)</f>
        <v>792</v>
      </c>
      <c r="L85" s="23">
        <f>SUM(L24:L28,L31:L32,L36:L53,L56,L60:L61,L65,L68:L69,L73,L77)</f>
        <v>582</v>
      </c>
      <c r="M85" s="23">
        <f t="shared" ref="M85:Q85" si="30">SUM(M24:M28,M31:M32,M36:M53,M56,M60:M61,M65,M68:M69,M73,M77)</f>
        <v>654</v>
      </c>
      <c r="N85" s="23">
        <f t="shared" si="30"/>
        <v>572</v>
      </c>
      <c r="O85" s="23">
        <f t="shared" si="30"/>
        <v>688</v>
      </c>
      <c r="P85" s="23">
        <f t="shared" si="30"/>
        <v>510</v>
      </c>
      <c r="Q85" s="23">
        <f t="shared" si="30"/>
        <v>414</v>
      </c>
    </row>
    <row r="86" spans="1:19" ht="15.6" customHeight="1">
      <c r="A86" s="193" t="s">
        <v>37</v>
      </c>
      <c r="B86" s="194"/>
      <c r="C86" s="194"/>
      <c r="D86" s="194"/>
      <c r="E86" s="195"/>
      <c r="F86" s="203"/>
      <c r="G86" s="196" t="s">
        <v>38</v>
      </c>
      <c r="H86" s="196"/>
      <c r="I86" s="196"/>
      <c r="J86" s="10">
        <f t="shared" ref="J86:K86" si="31">SUM(J57,J79)</f>
        <v>0</v>
      </c>
      <c r="K86" s="10">
        <f t="shared" si="31"/>
        <v>0</v>
      </c>
      <c r="L86" s="10">
        <f>SUM(L57,L62,L66,L70,L74,L78)</f>
        <v>0</v>
      </c>
      <c r="M86" s="10">
        <f t="shared" ref="M86:Q86" si="32">SUM(M57,M62,M66,M70,M74,M78)</f>
        <v>90</v>
      </c>
      <c r="N86" s="10">
        <f t="shared" si="32"/>
        <v>0</v>
      </c>
      <c r="O86" s="10">
        <f t="shared" si="32"/>
        <v>96</v>
      </c>
      <c r="P86" s="10">
        <f t="shared" si="32"/>
        <v>96</v>
      </c>
      <c r="Q86" s="10">
        <f t="shared" si="32"/>
        <v>0</v>
      </c>
    </row>
    <row r="87" spans="1:19" ht="30.75" customHeight="1">
      <c r="A87" s="197" t="s">
        <v>263</v>
      </c>
      <c r="B87" s="198"/>
      <c r="C87" s="198"/>
      <c r="D87" s="198"/>
      <c r="E87" s="199"/>
      <c r="F87" s="203"/>
      <c r="G87" s="196" t="s">
        <v>139</v>
      </c>
      <c r="H87" s="196"/>
      <c r="I87" s="196"/>
      <c r="J87" s="13">
        <f t="shared" ref="J87:N87" si="33">SUM(J58,J62,J70,J75)</f>
        <v>0</v>
      </c>
      <c r="K87" s="13">
        <f t="shared" si="33"/>
        <v>0</v>
      </c>
      <c r="L87" s="13">
        <f t="shared" si="33"/>
        <v>0</v>
      </c>
      <c r="M87" s="13">
        <f t="shared" si="33"/>
        <v>108</v>
      </c>
      <c r="N87" s="13">
        <f t="shared" si="33"/>
        <v>0</v>
      </c>
      <c r="O87" s="13">
        <f>SUM(O63,O79)</f>
        <v>66</v>
      </c>
      <c r="P87" s="13">
        <f>SUM(P58,P63,P71,P79)</f>
        <v>0</v>
      </c>
      <c r="Q87" s="13">
        <f>SUM(Q58,Q63,Q71,Q75,Q79)</f>
        <v>48</v>
      </c>
    </row>
    <row r="88" spans="1:19" ht="16.5" customHeight="1">
      <c r="A88" s="200" t="s">
        <v>264</v>
      </c>
      <c r="B88" s="201"/>
      <c r="C88" s="201"/>
      <c r="D88" s="201"/>
      <c r="E88" s="202"/>
      <c r="F88" s="203"/>
      <c r="G88" s="185" t="s">
        <v>39</v>
      </c>
      <c r="H88" s="185"/>
      <c r="I88" s="185"/>
      <c r="J88" s="10">
        <v>0</v>
      </c>
      <c r="K88" s="10">
        <v>3</v>
      </c>
      <c r="L88" s="10">
        <v>3</v>
      </c>
      <c r="M88" s="10">
        <v>3</v>
      </c>
      <c r="N88" s="10">
        <v>3</v>
      </c>
      <c r="O88" s="10">
        <v>3</v>
      </c>
      <c r="P88" s="10">
        <v>1</v>
      </c>
      <c r="Q88" s="10">
        <v>2</v>
      </c>
    </row>
    <row r="89" spans="1:19" ht="14.25" customHeight="1">
      <c r="A89" s="200" t="s">
        <v>265</v>
      </c>
      <c r="B89" s="201"/>
      <c r="C89" s="201"/>
      <c r="D89" s="201"/>
      <c r="E89" s="202"/>
      <c r="F89" s="203"/>
      <c r="G89" s="185" t="s">
        <v>40</v>
      </c>
      <c r="H89" s="185"/>
      <c r="I89" s="185"/>
      <c r="J89" s="10">
        <v>1</v>
      </c>
      <c r="K89" s="10">
        <v>10</v>
      </c>
      <c r="L89" s="10">
        <v>4</v>
      </c>
      <c r="M89" s="10">
        <v>6</v>
      </c>
      <c r="N89" s="10">
        <v>2</v>
      </c>
      <c r="O89" s="10">
        <v>8</v>
      </c>
      <c r="P89" s="10">
        <v>5</v>
      </c>
      <c r="Q89" s="10">
        <v>5</v>
      </c>
    </row>
    <row r="90" spans="1:19" ht="16.5" customHeight="1" thickBot="1">
      <c r="A90" s="182" t="s">
        <v>266</v>
      </c>
      <c r="B90" s="183"/>
      <c r="C90" s="183"/>
      <c r="D90" s="183"/>
      <c r="E90" s="184"/>
      <c r="F90" s="204"/>
      <c r="G90" s="185" t="s">
        <v>41</v>
      </c>
      <c r="H90" s="185"/>
      <c r="I90" s="185"/>
      <c r="J90" s="10">
        <v>0</v>
      </c>
      <c r="K90" s="10">
        <v>0</v>
      </c>
      <c r="L90" s="10">
        <v>0</v>
      </c>
      <c r="M90" s="10">
        <v>1</v>
      </c>
      <c r="N90" s="10">
        <v>0</v>
      </c>
      <c r="O90" s="10">
        <v>1</v>
      </c>
      <c r="P90" s="10">
        <v>0</v>
      </c>
      <c r="Q90" s="10">
        <v>0</v>
      </c>
    </row>
    <row r="91" spans="1:19">
      <c r="J91" s="206"/>
      <c r="K91" s="206"/>
      <c r="L91" s="206"/>
      <c r="M91" s="206"/>
      <c r="N91" s="206"/>
      <c r="O91" s="206"/>
      <c r="P91" s="206"/>
      <c r="Q91" s="206"/>
    </row>
    <row r="93" spans="1:19" ht="15">
      <c r="L93" s="205"/>
      <c r="M93" s="205"/>
      <c r="N93" s="205"/>
      <c r="O93" s="205"/>
      <c r="P93" s="205"/>
      <c r="Q93" s="205"/>
    </row>
  </sheetData>
  <sheetProtection password="CE20" sheet="1" objects="1" scenarios="1" selectLockedCells="1" selectUnlockedCells="1"/>
  <mergeCells count="47">
    <mergeCell ref="L93:Q93"/>
    <mergeCell ref="G89:I89"/>
    <mergeCell ref="J91:K91"/>
    <mergeCell ref="L91:M91"/>
    <mergeCell ref="N91:O91"/>
    <mergeCell ref="P91:Q91"/>
    <mergeCell ref="A90:E90"/>
    <mergeCell ref="G90:I90"/>
    <mergeCell ref="S25:T25"/>
    <mergeCell ref="S28:T28"/>
    <mergeCell ref="S29:T29"/>
    <mergeCell ref="A81:B81"/>
    <mergeCell ref="A85:E85"/>
    <mergeCell ref="G85:I85"/>
    <mergeCell ref="A86:E86"/>
    <mergeCell ref="G86:I86"/>
    <mergeCell ref="A87:E87"/>
    <mergeCell ref="G87:I87"/>
    <mergeCell ref="A88:E88"/>
    <mergeCell ref="G88:I88"/>
    <mergeCell ref="A89:E89"/>
    <mergeCell ref="F85:F90"/>
    <mergeCell ref="S23:T23"/>
    <mergeCell ref="L4:M4"/>
    <mergeCell ref="N4:O4"/>
    <mergeCell ref="P4:Q4"/>
    <mergeCell ref="F5:F6"/>
    <mergeCell ref="G5:I5"/>
    <mergeCell ref="J5:J6"/>
    <mergeCell ref="K5:K6"/>
    <mergeCell ref="L5:L6"/>
    <mergeCell ref="M5:M6"/>
    <mergeCell ref="N5:N6"/>
    <mergeCell ref="O5:O6"/>
    <mergeCell ref="P5:P6"/>
    <mergeCell ref="Q5:Q6"/>
    <mergeCell ref="S8:T8"/>
    <mergeCell ref="A1:Q1"/>
    <mergeCell ref="A3:A6"/>
    <mergeCell ref="B3:B6"/>
    <mergeCell ref="C3:C6"/>
    <mergeCell ref="D3:I3"/>
    <mergeCell ref="J3:Q3"/>
    <mergeCell ref="D4:D6"/>
    <mergeCell ref="E4:E6"/>
    <mergeCell ref="F4:I4"/>
    <mergeCell ref="J4:K4"/>
  </mergeCells>
  <conditionalFormatting sqref="S24:U24 S27:V27">
    <cfRule type="cellIs" dxfId="2" priority="3" stopIfTrue="1" operator="notEqual">
      <formula>36</formula>
    </cfRule>
  </conditionalFormatting>
  <conditionalFormatting sqref="F81">
    <cfRule type="cellIs" dxfId="1" priority="2" operator="notEqual">
      <formula>5328</formula>
    </cfRule>
  </conditionalFormatting>
  <conditionalFormatting sqref="D81">
    <cfRule type="cellIs" dxfId="0" priority="1" operator="notEqual">
      <formula>7740</formula>
    </cfRule>
  </conditionalFormatting>
  <printOptions horizontalCentered="1" verticalCentered="1"/>
  <pageMargins left="0.23622047244094491" right="0.23622047244094491" top="0.23622047244094491" bottom="0.23622047244094491" header="0.11811023622047245" footer="0.11811023622047245"/>
  <pageSetup paperSize="9" scale="60" orientation="landscape" horizontalDpi="4294967294" r:id="rId1"/>
  <headerFooter alignWithMargins="0"/>
  <rowBreaks count="1" manualBreakCount="1">
    <brk id="39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L30"/>
  <sheetViews>
    <sheetView tabSelected="1" zoomScale="70" zoomScaleNormal="70" workbookViewId="0">
      <selection activeCell="BG23" sqref="BG23"/>
    </sheetView>
  </sheetViews>
  <sheetFormatPr defaultRowHeight="12.75"/>
  <cols>
    <col min="1" max="1" width="3.7109375" customWidth="1"/>
    <col min="2" max="53" width="3.28515625" customWidth="1"/>
    <col min="54" max="54" width="5.7109375" customWidth="1"/>
    <col min="55" max="56" width="8.7109375" customWidth="1"/>
    <col min="57" max="57" width="6.7109375" customWidth="1"/>
    <col min="58" max="59" width="7.7109375" customWidth="1"/>
    <col min="60" max="60" width="6.7109375" customWidth="1"/>
    <col min="61" max="64" width="5.7109375" customWidth="1"/>
  </cols>
  <sheetData>
    <row r="1" spans="1:64" ht="18">
      <c r="A1" s="260" t="s">
        <v>140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0"/>
      <c r="AM1" s="260"/>
      <c r="AN1" s="260"/>
      <c r="AO1" s="260"/>
      <c r="AP1" s="260"/>
      <c r="AQ1" s="260"/>
      <c r="AR1" s="260"/>
      <c r="AS1" s="260"/>
      <c r="AT1" s="260"/>
      <c r="AU1" s="260"/>
      <c r="AV1" s="260"/>
      <c r="AW1" s="260"/>
      <c r="AX1" s="260"/>
      <c r="AY1" s="260"/>
      <c r="AZ1" s="260"/>
      <c r="BA1" s="260"/>
      <c r="BB1" s="260" t="s">
        <v>141</v>
      </c>
      <c r="BC1" s="260"/>
      <c r="BD1" s="260"/>
      <c r="BE1" s="260"/>
      <c r="BF1" s="260"/>
      <c r="BG1" s="260"/>
      <c r="BH1" s="260"/>
      <c r="BI1" s="260"/>
      <c r="BJ1" s="260"/>
      <c r="BK1" s="260"/>
      <c r="BL1" s="260"/>
    </row>
    <row r="2" spans="1:64">
      <c r="A2" s="79"/>
      <c r="B2" s="79"/>
      <c r="C2" s="79"/>
      <c r="D2" s="79"/>
      <c r="E2" s="79"/>
      <c r="F2" s="80"/>
      <c r="G2" s="81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64">
      <c r="A3" s="79"/>
      <c r="B3" s="79"/>
      <c r="C3" s="79"/>
      <c r="D3" s="79"/>
      <c r="E3" s="79"/>
      <c r="F3" s="80"/>
      <c r="G3" s="81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1:64" ht="39.950000000000003" customHeight="1">
      <c r="A4" s="261" t="s">
        <v>142</v>
      </c>
      <c r="B4" s="255" t="s">
        <v>143</v>
      </c>
      <c r="C4" s="264"/>
      <c r="D4" s="264"/>
      <c r="E4" s="265"/>
      <c r="F4" s="232" t="s">
        <v>144</v>
      </c>
      <c r="G4" s="258" t="s">
        <v>145</v>
      </c>
      <c r="H4" s="258"/>
      <c r="I4" s="258"/>
      <c r="J4" s="232" t="s">
        <v>146</v>
      </c>
      <c r="K4" s="258" t="s">
        <v>147</v>
      </c>
      <c r="L4" s="258"/>
      <c r="M4" s="258"/>
      <c r="N4" s="232" t="s">
        <v>148</v>
      </c>
      <c r="O4" s="258" t="s">
        <v>149</v>
      </c>
      <c r="P4" s="258"/>
      <c r="Q4" s="258"/>
      <c r="R4" s="258"/>
      <c r="S4" s="232" t="s">
        <v>150</v>
      </c>
      <c r="T4" s="258" t="s">
        <v>151</v>
      </c>
      <c r="U4" s="258"/>
      <c r="V4" s="258"/>
      <c r="W4" s="232" t="s">
        <v>152</v>
      </c>
      <c r="X4" s="258" t="s">
        <v>153</v>
      </c>
      <c r="Y4" s="258"/>
      <c r="Z4" s="258"/>
      <c r="AA4" s="232" t="s">
        <v>154</v>
      </c>
      <c r="AB4" s="258" t="s">
        <v>155</v>
      </c>
      <c r="AC4" s="258"/>
      <c r="AD4" s="258"/>
      <c r="AE4" s="258"/>
      <c r="AF4" s="232" t="s">
        <v>156</v>
      </c>
      <c r="AG4" s="258" t="s">
        <v>157</v>
      </c>
      <c r="AH4" s="258"/>
      <c r="AI4" s="258"/>
      <c r="AJ4" s="232" t="s">
        <v>158</v>
      </c>
      <c r="AK4" s="255" t="s">
        <v>159</v>
      </c>
      <c r="AL4" s="256"/>
      <c r="AM4" s="256"/>
      <c r="AN4" s="259"/>
      <c r="AO4" s="258" t="s">
        <v>160</v>
      </c>
      <c r="AP4" s="258"/>
      <c r="AQ4" s="258"/>
      <c r="AR4" s="258"/>
      <c r="AS4" s="232" t="s">
        <v>161</v>
      </c>
      <c r="AT4" s="255" t="s">
        <v>162</v>
      </c>
      <c r="AU4" s="256"/>
      <c r="AV4" s="256"/>
      <c r="AW4" s="232" t="s">
        <v>163</v>
      </c>
      <c r="AX4" s="255" t="s">
        <v>164</v>
      </c>
      <c r="AY4" s="256"/>
      <c r="AZ4" s="256"/>
      <c r="BA4" s="256"/>
      <c r="BB4" s="235" t="s">
        <v>142</v>
      </c>
      <c r="BC4" s="237" t="s">
        <v>165</v>
      </c>
      <c r="BD4" s="238"/>
      <c r="BE4" s="241" t="s">
        <v>166</v>
      </c>
      <c r="BF4" s="242"/>
      <c r="BG4" s="242"/>
      <c r="BH4" s="242"/>
      <c r="BI4" s="243" t="s">
        <v>167</v>
      </c>
      <c r="BJ4" s="246" t="s">
        <v>168</v>
      </c>
      <c r="BK4" s="234" t="s">
        <v>169</v>
      </c>
      <c r="BL4" s="234" t="s">
        <v>170</v>
      </c>
    </row>
    <row r="5" spans="1:64" ht="30" customHeight="1">
      <c r="A5" s="262"/>
      <c r="B5" s="232" t="s">
        <v>171</v>
      </c>
      <c r="C5" s="232" t="s">
        <v>172</v>
      </c>
      <c r="D5" s="232" t="s">
        <v>173</v>
      </c>
      <c r="E5" s="232" t="s">
        <v>174</v>
      </c>
      <c r="F5" s="257"/>
      <c r="G5" s="232" t="s">
        <v>175</v>
      </c>
      <c r="H5" s="232" t="s">
        <v>176</v>
      </c>
      <c r="I5" s="232" t="s">
        <v>177</v>
      </c>
      <c r="J5" s="257"/>
      <c r="K5" s="232" t="s">
        <v>178</v>
      </c>
      <c r="L5" s="232" t="s">
        <v>179</v>
      </c>
      <c r="M5" s="232" t="s">
        <v>180</v>
      </c>
      <c r="N5" s="257"/>
      <c r="O5" s="232" t="s">
        <v>171</v>
      </c>
      <c r="P5" s="232" t="s">
        <v>172</v>
      </c>
      <c r="Q5" s="232" t="s">
        <v>173</v>
      </c>
      <c r="R5" s="232" t="s">
        <v>174</v>
      </c>
      <c r="S5" s="257"/>
      <c r="T5" s="232" t="s">
        <v>181</v>
      </c>
      <c r="U5" s="232" t="s">
        <v>182</v>
      </c>
      <c r="V5" s="232" t="s">
        <v>183</v>
      </c>
      <c r="W5" s="257"/>
      <c r="X5" s="232" t="s">
        <v>184</v>
      </c>
      <c r="Y5" s="232" t="s">
        <v>185</v>
      </c>
      <c r="Z5" s="232" t="s">
        <v>186</v>
      </c>
      <c r="AA5" s="257"/>
      <c r="AB5" s="232" t="s">
        <v>184</v>
      </c>
      <c r="AC5" s="232" t="s">
        <v>185</v>
      </c>
      <c r="AD5" s="232" t="s">
        <v>186</v>
      </c>
      <c r="AE5" s="232" t="s">
        <v>187</v>
      </c>
      <c r="AF5" s="257"/>
      <c r="AG5" s="232" t="s">
        <v>175</v>
      </c>
      <c r="AH5" s="232" t="s">
        <v>176</v>
      </c>
      <c r="AI5" s="232" t="s">
        <v>177</v>
      </c>
      <c r="AJ5" s="257"/>
      <c r="AK5" s="232" t="s">
        <v>188</v>
      </c>
      <c r="AL5" s="232" t="s">
        <v>189</v>
      </c>
      <c r="AM5" s="232" t="s">
        <v>190</v>
      </c>
      <c r="AN5" s="232" t="s">
        <v>191</v>
      </c>
      <c r="AO5" s="232" t="s">
        <v>171</v>
      </c>
      <c r="AP5" s="232" t="s">
        <v>172</v>
      </c>
      <c r="AQ5" s="232" t="s">
        <v>173</v>
      </c>
      <c r="AR5" s="232" t="s">
        <v>174</v>
      </c>
      <c r="AS5" s="257"/>
      <c r="AT5" s="232" t="s">
        <v>175</v>
      </c>
      <c r="AU5" s="232" t="s">
        <v>176</v>
      </c>
      <c r="AV5" s="232" t="s">
        <v>177</v>
      </c>
      <c r="AW5" s="257"/>
      <c r="AX5" s="232" t="s">
        <v>192</v>
      </c>
      <c r="AY5" s="232" t="s">
        <v>193</v>
      </c>
      <c r="AZ5" s="232" t="s">
        <v>194</v>
      </c>
      <c r="BA5" s="232" t="s">
        <v>195</v>
      </c>
      <c r="BB5" s="236"/>
      <c r="BC5" s="239"/>
      <c r="BD5" s="240"/>
      <c r="BE5" s="252" t="s">
        <v>196</v>
      </c>
      <c r="BF5" s="249" t="s">
        <v>197</v>
      </c>
      <c r="BG5" s="249"/>
      <c r="BH5" s="250" t="s">
        <v>198</v>
      </c>
      <c r="BI5" s="244"/>
      <c r="BJ5" s="247"/>
      <c r="BK5" s="234"/>
      <c r="BL5" s="234"/>
    </row>
    <row r="6" spans="1:64" ht="57.95" customHeight="1">
      <c r="A6" s="262"/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 s="233"/>
      <c r="AO6" s="233"/>
      <c r="AP6" s="233"/>
      <c r="AQ6" s="233"/>
      <c r="AR6" s="233"/>
      <c r="AS6" s="233"/>
      <c r="AT6" s="233"/>
      <c r="AU6" s="233"/>
      <c r="AV6" s="233"/>
      <c r="AW6" s="233"/>
      <c r="AX6" s="233"/>
      <c r="AY6" s="233"/>
      <c r="AZ6" s="233"/>
      <c r="BA6" s="233"/>
      <c r="BB6" s="236"/>
      <c r="BC6" s="230" t="s">
        <v>199</v>
      </c>
      <c r="BD6" s="231"/>
      <c r="BE6" s="253"/>
      <c r="BF6" s="251" t="s">
        <v>200</v>
      </c>
      <c r="BG6" s="251" t="s">
        <v>201</v>
      </c>
      <c r="BH6" s="250"/>
      <c r="BI6" s="244"/>
      <c r="BJ6" s="247"/>
      <c r="BK6" s="234"/>
      <c r="BL6" s="234"/>
    </row>
    <row r="7" spans="1:64" ht="23.1" customHeight="1">
      <c r="A7" s="263"/>
      <c r="B7" s="82">
        <v>1</v>
      </c>
      <c r="C7" s="82">
        <v>2</v>
      </c>
      <c r="D7" s="82">
        <v>3</v>
      </c>
      <c r="E7" s="82">
        <v>4</v>
      </c>
      <c r="F7" s="82">
        <v>5</v>
      </c>
      <c r="G7" s="82">
        <v>6</v>
      </c>
      <c r="H7" s="82">
        <v>7</v>
      </c>
      <c r="I7" s="82">
        <v>8</v>
      </c>
      <c r="J7" s="82">
        <v>9</v>
      </c>
      <c r="K7" s="82">
        <v>10</v>
      </c>
      <c r="L7" s="82">
        <v>11</v>
      </c>
      <c r="M7" s="82">
        <v>12</v>
      </c>
      <c r="N7" s="82">
        <v>13</v>
      </c>
      <c r="O7" s="82">
        <v>14</v>
      </c>
      <c r="P7" s="82">
        <v>15</v>
      </c>
      <c r="Q7" s="82">
        <v>16</v>
      </c>
      <c r="R7" s="82">
        <v>17</v>
      </c>
      <c r="S7" s="82">
        <v>18</v>
      </c>
      <c r="T7" s="82">
        <v>19</v>
      </c>
      <c r="U7" s="82">
        <v>20</v>
      </c>
      <c r="V7" s="82">
        <v>21</v>
      </c>
      <c r="W7" s="82">
        <v>22</v>
      </c>
      <c r="X7" s="82">
        <v>23</v>
      </c>
      <c r="Y7" s="82">
        <v>24</v>
      </c>
      <c r="Z7" s="82">
        <v>25</v>
      </c>
      <c r="AA7" s="82">
        <v>26</v>
      </c>
      <c r="AB7" s="82">
        <v>27</v>
      </c>
      <c r="AC7" s="82">
        <v>28</v>
      </c>
      <c r="AD7" s="82">
        <v>29</v>
      </c>
      <c r="AE7" s="82">
        <v>30</v>
      </c>
      <c r="AF7" s="82">
        <v>31</v>
      </c>
      <c r="AG7" s="82">
        <v>32</v>
      </c>
      <c r="AH7" s="82">
        <v>33</v>
      </c>
      <c r="AI7" s="82">
        <v>34</v>
      </c>
      <c r="AJ7" s="82">
        <v>35</v>
      </c>
      <c r="AK7" s="82">
        <v>36</v>
      </c>
      <c r="AL7" s="82">
        <v>37</v>
      </c>
      <c r="AM7" s="82">
        <v>38</v>
      </c>
      <c r="AN7" s="82">
        <v>39</v>
      </c>
      <c r="AO7" s="82">
        <v>40</v>
      </c>
      <c r="AP7" s="82">
        <v>41</v>
      </c>
      <c r="AQ7" s="82">
        <v>42</v>
      </c>
      <c r="AR7" s="82">
        <v>43</v>
      </c>
      <c r="AS7" s="82">
        <v>44</v>
      </c>
      <c r="AT7" s="82">
        <v>45</v>
      </c>
      <c r="AU7" s="82">
        <v>46</v>
      </c>
      <c r="AV7" s="82">
        <v>47</v>
      </c>
      <c r="AW7" s="82">
        <v>48</v>
      </c>
      <c r="AX7" s="82">
        <v>49</v>
      </c>
      <c r="AY7" s="82">
        <v>50</v>
      </c>
      <c r="AZ7" s="82">
        <v>51</v>
      </c>
      <c r="BA7" s="83">
        <v>52</v>
      </c>
      <c r="BB7" s="236"/>
      <c r="BC7" s="84" t="s">
        <v>202</v>
      </c>
      <c r="BD7" s="85" t="s">
        <v>203</v>
      </c>
      <c r="BE7" s="254"/>
      <c r="BF7" s="251"/>
      <c r="BG7" s="251"/>
      <c r="BH7" s="250"/>
      <c r="BI7" s="245"/>
      <c r="BJ7" s="248"/>
      <c r="BK7" s="234"/>
      <c r="BL7" s="234"/>
    </row>
    <row r="8" spans="1:64">
      <c r="A8" s="217" t="s">
        <v>204</v>
      </c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 t="s">
        <v>217</v>
      </c>
      <c r="T8" s="215" t="s">
        <v>217</v>
      </c>
      <c r="U8" s="215"/>
      <c r="V8" s="228"/>
      <c r="W8" s="228"/>
      <c r="X8" s="215"/>
      <c r="Y8" s="215"/>
      <c r="Z8" s="215"/>
      <c r="AA8" s="228"/>
      <c r="AB8" s="228"/>
      <c r="AC8" s="228"/>
      <c r="AD8" s="215"/>
      <c r="AE8" s="215"/>
      <c r="AF8" s="215"/>
      <c r="AG8" s="215"/>
      <c r="AH8" s="215"/>
      <c r="AI8" s="228"/>
      <c r="AJ8" s="215"/>
      <c r="AK8" s="228"/>
      <c r="AL8" s="228"/>
      <c r="AM8" s="228"/>
      <c r="AN8" s="228"/>
      <c r="AO8" s="215"/>
      <c r="AP8" s="215"/>
      <c r="AQ8" s="219" t="s">
        <v>210</v>
      </c>
      <c r="AR8" s="219" t="s">
        <v>210</v>
      </c>
      <c r="AS8" s="215" t="s">
        <v>217</v>
      </c>
      <c r="AT8" s="219" t="s">
        <v>217</v>
      </c>
      <c r="AU8" s="219" t="s">
        <v>217</v>
      </c>
      <c r="AV8" s="219" t="s">
        <v>217</v>
      </c>
      <c r="AW8" s="219" t="s">
        <v>217</v>
      </c>
      <c r="AX8" s="219" t="s">
        <v>217</v>
      </c>
      <c r="AY8" s="219" t="s">
        <v>217</v>
      </c>
      <c r="AZ8" s="219" t="s">
        <v>217</v>
      </c>
      <c r="BA8" s="219" t="s">
        <v>217</v>
      </c>
      <c r="BB8" s="217" t="s">
        <v>204</v>
      </c>
      <c r="BC8" s="213">
        <v>39</v>
      </c>
      <c r="BD8" s="207">
        <f>BC8*36</f>
        <v>1404</v>
      </c>
      <c r="BE8" s="213">
        <v>0</v>
      </c>
      <c r="BF8" s="207">
        <v>0</v>
      </c>
      <c r="BG8" s="207">
        <v>0</v>
      </c>
      <c r="BH8" s="207">
        <v>0</v>
      </c>
      <c r="BI8" s="207">
        <v>2</v>
      </c>
      <c r="BJ8" s="207">
        <v>0</v>
      </c>
      <c r="BK8" s="207">
        <v>11</v>
      </c>
      <c r="BL8" s="209">
        <f>SUM(BC8,BE8:BK9)</f>
        <v>52</v>
      </c>
    </row>
    <row r="9" spans="1:64">
      <c r="A9" s="218"/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29"/>
      <c r="W9" s="229"/>
      <c r="X9" s="216"/>
      <c r="Y9" s="216"/>
      <c r="Z9" s="216"/>
      <c r="AA9" s="229"/>
      <c r="AB9" s="229"/>
      <c r="AC9" s="229"/>
      <c r="AD9" s="216"/>
      <c r="AE9" s="216"/>
      <c r="AF9" s="216"/>
      <c r="AG9" s="216"/>
      <c r="AH9" s="216"/>
      <c r="AI9" s="229"/>
      <c r="AJ9" s="216"/>
      <c r="AK9" s="229"/>
      <c r="AL9" s="229"/>
      <c r="AM9" s="229"/>
      <c r="AN9" s="229"/>
      <c r="AO9" s="216"/>
      <c r="AP9" s="216"/>
      <c r="AQ9" s="220"/>
      <c r="AR9" s="220"/>
      <c r="AS9" s="216"/>
      <c r="AT9" s="229"/>
      <c r="AU9" s="229"/>
      <c r="AV9" s="229"/>
      <c r="AW9" s="229"/>
      <c r="AX9" s="229"/>
      <c r="AY9" s="229"/>
      <c r="AZ9" s="229"/>
      <c r="BA9" s="229"/>
      <c r="BB9" s="218"/>
      <c r="BC9" s="214"/>
      <c r="BD9" s="208"/>
      <c r="BE9" s="214"/>
      <c r="BF9" s="208"/>
      <c r="BG9" s="208"/>
      <c r="BH9" s="208"/>
      <c r="BI9" s="208"/>
      <c r="BJ9" s="208"/>
      <c r="BK9" s="208"/>
      <c r="BL9" s="210"/>
    </row>
    <row r="10" spans="1:64">
      <c r="A10" s="217" t="s">
        <v>205</v>
      </c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134"/>
      <c r="R10" s="215" t="s">
        <v>210</v>
      </c>
      <c r="S10" s="215" t="s">
        <v>217</v>
      </c>
      <c r="T10" s="215" t="s">
        <v>217</v>
      </c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134"/>
      <c r="AM10" s="215" t="s">
        <v>210</v>
      </c>
      <c r="AN10" s="219" t="s">
        <v>212</v>
      </c>
      <c r="AO10" s="219" t="s">
        <v>212</v>
      </c>
      <c r="AP10" s="130" t="s">
        <v>212</v>
      </c>
      <c r="AQ10" s="219" t="s">
        <v>269</v>
      </c>
      <c r="AR10" s="215" t="s">
        <v>269</v>
      </c>
      <c r="AS10" s="129" t="s">
        <v>269</v>
      </c>
      <c r="AT10" s="219" t="s">
        <v>217</v>
      </c>
      <c r="AU10" s="219" t="s">
        <v>217</v>
      </c>
      <c r="AV10" s="219" t="s">
        <v>217</v>
      </c>
      <c r="AW10" s="219" t="s">
        <v>217</v>
      </c>
      <c r="AX10" s="219" t="s">
        <v>217</v>
      </c>
      <c r="AY10" s="219" t="s">
        <v>217</v>
      </c>
      <c r="AZ10" s="219" t="s">
        <v>217</v>
      </c>
      <c r="BA10" s="219" t="s">
        <v>217</v>
      </c>
      <c r="BB10" s="217" t="s">
        <v>205</v>
      </c>
      <c r="BC10" s="213">
        <v>33</v>
      </c>
      <c r="BD10" s="207">
        <f t="shared" ref="BD10" si="0">BC10*36</f>
        <v>1188</v>
      </c>
      <c r="BE10" s="207">
        <v>2.5</v>
      </c>
      <c r="BF10" s="207">
        <v>3</v>
      </c>
      <c r="BG10" s="207">
        <v>0</v>
      </c>
      <c r="BH10" s="207">
        <v>0</v>
      </c>
      <c r="BI10" s="207">
        <v>2</v>
      </c>
      <c r="BJ10" s="207">
        <v>0</v>
      </c>
      <c r="BK10" s="207">
        <v>10.5</v>
      </c>
      <c r="BL10" s="209">
        <f t="shared" ref="BL10" si="1">SUM(BC10,BE10:BK11)</f>
        <v>51</v>
      </c>
    </row>
    <row r="11" spans="1:64">
      <c r="A11" s="218"/>
      <c r="B11" s="216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129" t="s">
        <v>210</v>
      </c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216"/>
      <c r="AL11" s="129" t="s">
        <v>210</v>
      </c>
      <c r="AM11" s="216"/>
      <c r="AN11" s="229"/>
      <c r="AO11" s="220"/>
      <c r="AP11" s="127" t="s">
        <v>269</v>
      </c>
      <c r="AQ11" s="229"/>
      <c r="AR11" s="216"/>
      <c r="AS11" s="126" t="s">
        <v>217</v>
      </c>
      <c r="AT11" s="229"/>
      <c r="AU11" s="229"/>
      <c r="AV11" s="229"/>
      <c r="AW11" s="229"/>
      <c r="AX11" s="229"/>
      <c r="AY11" s="229"/>
      <c r="AZ11" s="229"/>
      <c r="BA11" s="229"/>
      <c r="BB11" s="218"/>
      <c r="BC11" s="214"/>
      <c r="BD11" s="208"/>
      <c r="BE11" s="208"/>
      <c r="BF11" s="208"/>
      <c r="BG11" s="208"/>
      <c r="BH11" s="208"/>
      <c r="BI11" s="208"/>
      <c r="BJ11" s="208"/>
      <c r="BK11" s="208"/>
      <c r="BL11" s="210"/>
    </row>
    <row r="12" spans="1:64">
      <c r="A12" s="217" t="s">
        <v>206</v>
      </c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134"/>
      <c r="R12" s="215" t="s">
        <v>210</v>
      </c>
      <c r="S12" s="215" t="s">
        <v>217</v>
      </c>
      <c r="T12" s="215" t="s">
        <v>217</v>
      </c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28"/>
      <c r="AI12" s="215"/>
      <c r="AJ12" s="215"/>
      <c r="AK12" s="228"/>
      <c r="AL12" s="228"/>
      <c r="AM12" s="134"/>
      <c r="AN12" s="215" t="s">
        <v>210</v>
      </c>
      <c r="AO12" s="219" t="s">
        <v>212</v>
      </c>
      <c r="AP12" s="219" t="s">
        <v>212</v>
      </c>
      <c r="AQ12" s="130" t="s">
        <v>212</v>
      </c>
      <c r="AR12" s="215" t="s">
        <v>269</v>
      </c>
      <c r="AS12" s="129" t="s">
        <v>269</v>
      </c>
      <c r="AT12" s="219" t="s">
        <v>217</v>
      </c>
      <c r="AU12" s="219" t="s">
        <v>217</v>
      </c>
      <c r="AV12" s="219" t="s">
        <v>217</v>
      </c>
      <c r="AW12" s="219" t="s">
        <v>217</v>
      </c>
      <c r="AX12" s="219" t="s">
        <v>217</v>
      </c>
      <c r="AY12" s="219" t="s">
        <v>217</v>
      </c>
      <c r="AZ12" s="219" t="s">
        <v>217</v>
      </c>
      <c r="BA12" s="219" t="s">
        <v>217</v>
      </c>
      <c r="BB12" s="217" t="s">
        <v>206</v>
      </c>
      <c r="BC12" s="213">
        <v>34</v>
      </c>
      <c r="BD12" s="207">
        <f t="shared" ref="BD12" si="2">BC12*36</f>
        <v>1224</v>
      </c>
      <c r="BE12" s="207">
        <v>2.5</v>
      </c>
      <c r="BF12" s="207">
        <v>2</v>
      </c>
      <c r="BG12" s="207">
        <v>0</v>
      </c>
      <c r="BH12" s="207">
        <v>0</v>
      </c>
      <c r="BI12" s="207">
        <v>2</v>
      </c>
      <c r="BJ12" s="207">
        <v>0</v>
      </c>
      <c r="BK12" s="207">
        <v>10.5</v>
      </c>
      <c r="BL12" s="209">
        <f t="shared" ref="BL12" si="3">SUM(BC12,BE12:BK13)</f>
        <v>51</v>
      </c>
    </row>
    <row r="13" spans="1:64">
      <c r="A13" s="218"/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132" t="s">
        <v>210</v>
      </c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29"/>
      <c r="AI13" s="216"/>
      <c r="AJ13" s="216"/>
      <c r="AK13" s="229"/>
      <c r="AL13" s="229"/>
      <c r="AM13" s="129" t="s">
        <v>210</v>
      </c>
      <c r="AN13" s="216"/>
      <c r="AO13" s="229"/>
      <c r="AP13" s="229"/>
      <c r="AQ13" s="127" t="s">
        <v>269</v>
      </c>
      <c r="AR13" s="216"/>
      <c r="AS13" s="126" t="s">
        <v>217</v>
      </c>
      <c r="AT13" s="229"/>
      <c r="AU13" s="229"/>
      <c r="AV13" s="229"/>
      <c r="AW13" s="229"/>
      <c r="AX13" s="229"/>
      <c r="AY13" s="229"/>
      <c r="AZ13" s="229"/>
      <c r="BA13" s="229"/>
      <c r="BB13" s="218"/>
      <c r="BC13" s="214"/>
      <c r="BD13" s="208"/>
      <c r="BE13" s="208"/>
      <c r="BF13" s="208"/>
      <c r="BG13" s="208"/>
      <c r="BH13" s="208"/>
      <c r="BI13" s="208"/>
      <c r="BJ13" s="208"/>
      <c r="BK13" s="208"/>
      <c r="BL13" s="210"/>
    </row>
    <row r="14" spans="1:64">
      <c r="A14" s="217" t="s">
        <v>207</v>
      </c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 t="s">
        <v>212</v>
      </c>
      <c r="Q14" s="219" t="s">
        <v>212</v>
      </c>
      <c r="R14" s="219" t="s">
        <v>212</v>
      </c>
      <c r="S14" s="215" t="s">
        <v>217</v>
      </c>
      <c r="T14" s="215" t="s">
        <v>217</v>
      </c>
      <c r="U14" s="215"/>
      <c r="V14" s="228"/>
      <c r="W14" s="228"/>
      <c r="X14" s="228"/>
      <c r="Y14" s="228"/>
      <c r="Z14" s="215"/>
      <c r="AA14" s="215"/>
      <c r="AB14" s="215"/>
      <c r="AC14" s="215"/>
      <c r="AD14" s="215"/>
      <c r="AE14" s="215"/>
      <c r="AF14" s="121"/>
      <c r="AG14" s="121" t="s">
        <v>210</v>
      </c>
      <c r="AH14" s="219" t="s">
        <v>269</v>
      </c>
      <c r="AI14" s="219" t="s">
        <v>213</v>
      </c>
      <c r="AJ14" s="219" t="s">
        <v>213</v>
      </c>
      <c r="AK14" s="219" t="s">
        <v>213</v>
      </c>
      <c r="AL14" s="219" t="s">
        <v>213</v>
      </c>
      <c r="AM14" s="221" t="s">
        <v>219</v>
      </c>
      <c r="AN14" s="221" t="s">
        <v>219</v>
      </c>
      <c r="AO14" s="221" t="s">
        <v>219</v>
      </c>
      <c r="AP14" s="221" t="s">
        <v>219</v>
      </c>
      <c r="AQ14" s="219" t="s">
        <v>206</v>
      </c>
      <c r="AR14" s="219" t="s">
        <v>206</v>
      </c>
      <c r="AS14" s="215"/>
      <c r="AT14" s="215"/>
      <c r="AU14" s="215"/>
      <c r="AV14" s="215"/>
      <c r="AW14" s="215"/>
      <c r="AX14" s="215"/>
      <c r="AY14" s="215"/>
      <c r="AZ14" s="215"/>
      <c r="BA14" s="215"/>
      <c r="BB14" s="217" t="s">
        <v>207</v>
      </c>
      <c r="BC14" s="213">
        <v>28</v>
      </c>
      <c r="BD14" s="207">
        <f t="shared" ref="BD14" si="4">BC14*36</f>
        <v>1008</v>
      </c>
      <c r="BE14" s="207">
        <v>2.5</v>
      </c>
      <c r="BF14" s="207">
        <v>1.5</v>
      </c>
      <c r="BG14" s="207">
        <v>4</v>
      </c>
      <c r="BH14" s="207">
        <v>4</v>
      </c>
      <c r="BI14" s="207">
        <v>1</v>
      </c>
      <c r="BJ14" s="207">
        <v>2</v>
      </c>
      <c r="BK14" s="207">
        <v>2</v>
      </c>
      <c r="BL14" s="209">
        <f t="shared" ref="BL14" si="5">SUM(BC14,BE14:BK15)</f>
        <v>45</v>
      </c>
    </row>
    <row r="15" spans="1:64">
      <c r="A15" s="218"/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29"/>
      <c r="R15" s="229"/>
      <c r="S15" s="216"/>
      <c r="T15" s="216"/>
      <c r="U15" s="216"/>
      <c r="V15" s="229"/>
      <c r="W15" s="229"/>
      <c r="X15" s="229"/>
      <c r="Y15" s="229"/>
      <c r="Z15" s="216"/>
      <c r="AA15" s="216"/>
      <c r="AB15" s="216"/>
      <c r="AC15" s="216"/>
      <c r="AD15" s="216"/>
      <c r="AE15" s="216"/>
      <c r="AF15" s="122" t="s">
        <v>210</v>
      </c>
      <c r="AG15" s="122" t="s">
        <v>270</v>
      </c>
      <c r="AH15" s="220"/>
      <c r="AI15" s="220"/>
      <c r="AJ15" s="220"/>
      <c r="AK15" s="220"/>
      <c r="AL15" s="220"/>
      <c r="AM15" s="222"/>
      <c r="AN15" s="222"/>
      <c r="AO15" s="222"/>
      <c r="AP15" s="222"/>
      <c r="AQ15" s="220"/>
      <c r="AR15" s="220"/>
      <c r="AS15" s="216"/>
      <c r="AT15" s="216"/>
      <c r="AU15" s="216"/>
      <c r="AV15" s="216"/>
      <c r="AW15" s="216"/>
      <c r="AX15" s="216"/>
      <c r="AY15" s="216"/>
      <c r="AZ15" s="216"/>
      <c r="BA15" s="216"/>
      <c r="BB15" s="218"/>
      <c r="BC15" s="214"/>
      <c r="BD15" s="208"/>
      <c r="BE15" s="208"/>
      <c r="BF15" s="208"/>
      <c r="BG15" s="208"/>
      <c r="BH15" s="208"/>
      <c r="BI15" s="208"/>
      <c r="BJ15" s="208"/>
      <c r="BK15" s="208"/>
      <c r="BL15" s="210"/>
    </row>
    <row r="16" spans="1:64" ht="20.100000000000001" customHeight="1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86" t="s">
        <v>1</v>
      </c>
      <c r="BC16" s="133">
        <f>SUM(BC8:BC15)</f>
        <v>134</v>
      </c>
      <c r="BD16" s="133">
        <f>SUM(BD8:BD15)</f>
        <v>4824</v>
      </c>
      <c r="BE16" s="133">
        <f t="shared" ref="BE16:BL16" si="6">SUM(BE8:BE15)</f>
        <v>7.5</v>
      </c>
      <c r="BF16" s="133">
        <f t="shared" si="6"/>
        <v>6.5</v>
      </c>
      <c r="BG16" s="133">
        <f t="shared" si="6"/>
        <v>4</v>
      </c>
      <c r="BH16" s="133">
        <f t="shared" si="6"/>
        <v>4</v>
      </c>
      <c r="BI16" s="133">
        <f t="shared" si="6"/>
        <v>7</v>
      </c>
      <c r="BJ16" s="133">
        <f t="shared" si="6"/>
        <v>2</v>
      </c>
      <c r="BK16" s="133">
        <f t="shared" si="6"/>
        <v>34</v>
      </c>
      <c r="BL16" s="133">
        <f t="shared" si="6"/>
        <v>199</v>
      </c>
    </row>
    <row r="17" spans="1:64" ht="13.5" thickBot="1">
      <c r="A17" s="87" t="s">
        <v>208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9"/>
      <c r="AW17" s="89"/>
      <c r="AX17" s="89"/>
      <c r="AY17" s="89"/>
      <c r="AZ17" s="89"/>
      <c r="BA17" s="89"/>
      <c r="BB17" s="89"/>
      <c r="BC17" s="89"/>
      <c r="BD17" s="89"/>
      <c r="BE17" s="88"/>
      <c r="BF17" s="88"/>
      <c r="BG17" s="88"/>
      <c r="BH17" s="90"/>
      <c r="BI17" s="90"/>
      <c r="BJ17" s="90"/>
      <c r="BK17" s="90"/>
      <c r="BL17" s="88"/>
    </row>
    <row r="18" spans="1:64" ht="13.5" customHeight="1" thickBot="1">
      <c r="A18" s="88"/>
      <c r="B18" s="88"/>
      <c r="C18" s="88"/>
      <c r="D18" s="88"/>
      <c r="E18" s="88"/>
      <c r="F18" s="88"/>
      <c r="G18" s="91"/>
      <c r="H18" s="92" t="s">
        <v>209</v>
      </c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93" t="s">
        <v>210</v>
      </c>
      <c r="U18" s="92" t="s">
        <v>211</v>
      </c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93" t="s">
        <v>212</v>
      </c>
      <c r="AG18" s="211" t="s">
        <v>196</v>
      </c>
      <c r="AH18" s="211"/>
      <c r="AI18" s="211"/>
      <c r="AJ18" s="211"/>
      <c r="AK18" s="211"/>
      <c r="AL18" s="211"/>
      <c r="AM18" s="211"/>
      <c r="AN18" s="211"/>
      <c r="AO18" s="211"/>
      <c r="AQ18" s="79"/>
      <c r="AR18" s="79"/>
      <c r="AS18" s="88"/>
      <c r="AT18" s="93" t="s">
        <v>213</v>
      </c>
      <c r="AU18" s="212" t="s">
        <v>214</v>
      </c>
      <c r="AV18" s="212"/>
      <c r="AW18" s="212"/>
      <c r="AX18" s="212"/>
      <c r="AY18" s="212"/>
      <c r="AZ18" s="212"/>
      <c r="BA18" s="212"/>
      <c r="BB18" s="212"/>
      <c r="BE18" s="88"/>
      <c r="BF18" s="88"/>
      <c r="BG18" s="88"/>
      <c r="BH18" s="88"/>
      <c r="BI18" s="88"/>
      <c r="BJ18" s="88"/>
      <c r="BK18" s="88"/>
      <c r="BL18" s="88"/>
    </row>
    <row r="19" spans="1:64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211"/>
      <c r="AH19" s="211"/>
      <c r="AI19" s="211"/>
      <c r="AJ19" s="211"/>
      <c r="AK19" s="211"/>
      <c r="AL19" s="211"/>
      <c r="AM19" s="211"/>
      <c r="AN19" s="211"/>
      <c r="AO19" s="211"/>
      <c r="AQ19" s="79"/>
      <c r="AR19" s="79"/>
      <c r="AS19" s="88"/>
      <c r="AT19" s="88"/>
      <c r="AU19" s="212"/>
      <c r="AV19" s="212"/>
      <c r="AW19" s="212"/>
      <c r="AX19" s="212"/>
      <c r="AY19" s="212"/>
      <c r="AZ19" s="212"/>
      <c r="BA19" s="212"/>
      <c r="BB19" s="212"/>
      <c r="BE19" s="88"/>
      <c r="BF19" s="88"/>
      <c r="BG19" s="88"/>
      <c r="BH19" s="88"/>
      <c r="BI19" s="88"/>
      <c r="BJ19" s="88"/>
      <c r="BK19" s="88"/>
      <c r="BL19" s="88"/>
    </row>
    <row r="20" spans="1:64" ht="13.5" thickBot="1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</row>
    <row r="21" spans="1:64" ht="13.5" customHeight="1" thickBot="1">
      <c r="A21" s="79"/>
      <c r="B21" s="79"/>
      <c r="C21" s="79"/>
      <c r="D21" s="79"/>
      <c r="E21" s="79"/>
      <c r="F21" s="79"/>
      <c r="G21" s="93" t="s">
        <v>215</v>
      </c>
      <c r="H21" s="223" t="s">
        <v>216</v>
      </c>
      <c r="I21" s="223"/>
      <c r="J21" s="223"/>
      <c r="K21" s="223"/>
      <c r="L21" s="223"/>
      <c r="M21" s="223"/>
      <c r="N21" s="223"/>
      <c r="O21" s="223"/>
      <c r="P21" s="223"/>
      <c r="S21" s="88"/>
      <c r="T21" s="94" t="s">
        <v>217</v>
      </c>
      <c r="U21" s="92" t="s">
        <v>218</v>
      </c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95" t="s">
        <v>219</v>
      </c>
      <c r="AG21" s="224" t="s">
        <v>198</v>
      </c>
      <c r="AH21" s="224"/>
      <c r="AI21" s="224"/>
      <c r="AJ21" s="224"/>
      <c r="AK21" s="224"/>
      <c r="AL21" s="224"/>
      <c r="AM21" s="224"/>
      <c r="AN21" s="224"/>
      <c r="AO21" s="224"/>
      <c r="AP21" s="89"/>
      <c r="AQ21" s="79"/>
      <c r="AR21" s="88"/>
      <c r="AS21" s="88"/>
      <c r="AT21" s="96" t="s">
        <v>206</v>
      </c>
      <c r="AU21" s="225" t="s">
        <v>220</v>
      </c>
      <c r="AV21" s="225"/>
      <c r="AW21" s="225"/>
      <c r="AX21" s="225"/>
      <c r="AY21" s="225"/>
      <c r="AZ21" s="225"/>
      <c r="BA21" s="225"/>
      <c r="BB21" s="225"/>
      <c r="BC21" s="97"/>
      <c r="BD21" s="79"/>
      <c r="BE21" s="79"/>
      <c r="BF21" s="79"/>
      <c r="BG21" s="79"/>
      <c r="BH21" s="79"/>
      <c r="BI21" s="79"/>
      <c r="BJ21" s="79"/>
      <c r="BK21" s="79"/>
      <c r="BL21" s="79"/>
    </row>
    <row r="22" spans="1:64">
      <c r="A22" s="79"/>
      <c r="B22" s="79"/>
      <c r="C22" s="79"/>
      <c r="D22" s="79"/>
      <c r="E22" s="79"/>
      <c r="F22" s="79"/>
      <c r="G22" s="79"/>
      <c r="H22" s="223"/>
      <c r="I22" s="223"/>
      <c r="J22" s="223"/>
      <c r="K22" s="223"/>
      <c r="L22" s="223"/>
      <c r="M22" s="223"/>
      <c r="N22" s="223"/>
      <c r="O22" s="223"/>
      <c r="P22" s="223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224"/>
      <c r="AH22" s="224"/>
      <c r="AI22" s="224"/>
      <c r="AJ22" s="224"/>
      <c r="AK22" s="224"/>
      <c r="AL22" s="224"/>
      <c r="AM22" s="224"/>
      <c r="AN22" s="224"/>
      <c r="AO22" s="224"/>
      <c r="AP22" s="89"/>
      <c r="AQ22" s="79"/>
      <c r="AR22" s="79"/>
      <c r="AS22" s="79"/>
      <c r="AT22" s="79"/>
      <c r="AU22" s="225"/>
      <c r="AV22" s="225"/>
      <c r="AW22" s="225"/>
      <c r="AX22" s="225"/>
      <c r="AY22" s="225"/>
      <c r="AZ22" s="225"/>
      <c r="BA22" s="225"/>
      <c r="BB22" s="225"/>
      <c r="BC22" s="97"/>
      <c r="BD22" s="79"/>
      <c r="BE22" s="79"/>
      <c r="BF22" s="79"/>
      <c r="BG22" s="79"/>
      <c r="BH22" s="79"/>
      <c r="BI22" s="79"/>
      <c r="BJ22" s="79"/>
      <c r="BK22" s="79"/>
      <c r="BL22" s="79"/>
    </row>
    <row r="23" spans="1:64">
      <c r="A23" s="79"/>
      <c r="B23" s="79"/>
      <c r="C23" s="79"/>
      <c r="D23" s="79"/>
      <c r="E23" s="79"/>
      <c r="F23" s="79"/>
      <c r="G23" s="79"/>
      <c r="H23" s="223"/>
      <c r="I23" s="223"/>
      <c r="J23" s="223"/>
      <c r="K23" s="223"/>
      <c r="L23" s="223"/>
      <c r="M23" s="223"/>
      <c r="N23" s="223"/>
      <c r="O23" s="223"/>
      <c r="P23" s="223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88"/>
      <c r="AW23" s="88"/>
      <c r="AX23" s="88"/>
      <c r="AY23" s="88"/>
      <c r="AZ23" s="88"/>
      <c r="BA23" s="88"/>
      <c r="BB23" s="79"/>
      <c r="BC23" s="79"/>
      <c r="BD23" s="79"/>
      <c r="BE23" s="79"/>
      <c r="BF23" s="79"/>
      <c r="BG23" s="79"/>
      <c r="BH23" s="88"/>
      <c r="BI23" s="88"/>
      <c r="BJ23" s="88"/>
      <c r="BK23" s="88"/>
      <c r="BL23" s="88"/>
    </row>
    <row r="24" spans="1:64">
      <c r="A24" s="79"/>
      <c r="B24" s="79"/>
      <c r="C24" s="79"/>
      <c r="D24" s="79"/>
      <c r="E24" s="79"/>
      <c r="F24" s="79"/>
      <c r="G24" s="98"/>
      <c r="H24" s="92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98"/>
      <c r="U24" s="226"/>
      <c r="V24" s="227"/>
      <c r="W24" s="227"/>
      <c r="X24" s="227"/>
      <c r="Y24" s="227"/>
      <c r="Z24" s="227"/>
      <c r="AA24" s="227"/>
      <c r="AB24" s="227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</row>
    <row r="29" spans="1:64">
      <c r="BB29" s="135"/>
      <c r="BC29" s="135"/>
    </row>
    <row r="30" spans="1:64">
      <c r="BB30" s="135"/>
      <c r="BC30" s="136"/>
    </row>
  </sheetData>
  <sheetProtection password="CE20" sheet="1" objects="1" scenarios="1" selectLockedCells="1" selectUnlockedCells="1"/>
  <mergeCells count="332">
    <mergeCell ref="A1:BA1"/>
    <mergeCell ref="BB1:BL1"/>
    <mergeCell ref="A4:A7"/>
    <mergeCell ref="B4:E4"/>
    <mergeCell ref="F4:F6"/>
    <mergeCell ref="G4:I4"/>
    <mergeCell ref="J4:J6"/>
    <mergeCell ref="K4:M4"/>
    <mergeCell ref="N4:N6"/>
    <mergeCell ref="O4:R4"/>
    <mergeCell ref="AO4:AR4"/>
    <mergeCell ref="AS4:AS6"/>
    <mergeCell ref="AL5:AL6"/>
    <mergeCell ref="AM5:AM6"/>
    <mergeCell ref="AN5:AN6"/>
    <mergeCell ref="AO5:AO6"/>
    <mergeCell ref="S4:S6"/>
    <mergeCell ref="T4:V4"/>
    <mergeCell ref="L5:L6"/>
    <mergeCell ref="M5:M6"/>
    <mergeCell ref="O5:O6"/>
    <mergeCell ref="P5:P6"/>
    <mergeCell ref="P14:P15"/>
    <mergeCell ref="AK14:AK15"/>
    <mergeCell ref="AJ14:AJ15"/>
    <mergeCell ref="AI14:AI15"/>
    <mergeCell ref="AZ5:AZ6"/>
    <mergeCell ref="BA5:BA6"/>
    <mergeCell ref="AF4:AF6"/>
    <mergeCell ref="AG4:AI4"/>
    <mergeCell ref="AJ4:AJ6"/>
    <mergeCell ref="AK4:AN4"/>
    <mergeCell ref="AA4:AA6"/>
    <mergeCell ref="AE8:AE9"/>
    <mergeCell ref="AD10:AD11"/>
    <mergeCell ref="S10:S11"/>
    <mergeCell ref="T10:T11"/>
    <mergeCell ref="U10:U11"/>
    <mergeCell ref="V10:V11"/>
    <mergeCell ref="W10:W11"/>
    <mergeCell ref="X10:X11"/>
    <mergeCell ref="AS14:AS15"/>
    <mergeCell ref="AH14:AH15"/>
    <mergeCell ref="B5:B6"/>
    <mergeCell ref="C5:C6"/>
    <mergeCell ref="D5:D6"/>
    <mergeCell ref="E5:E6"/>
    <mergeCell ref="G5:G6"/>
    <mergeCell ref="H5:H6"/>
    <mergeCell ref="AT4:AV4"/>
    <mergeCell ref="AW4:AW6"/>
    <mergeCell ref="Q5:Q6"/>
    <mergeCell ref="R5:R6"/>
    <mergeCell ref="T5:T6"/>
    <mergeCell ref="AB4:AE4"/>
    <mergeCell ref="Y5:Y6"/>
    <mergeCell ref="Z5:Z6"/>
    <mergeCell ref="AB5:AB6"/>
    <mergeCell ref="I5:I6"/>
    <mergeCell ref="K5:K6"/>
    <mergeCell ref="W4:W6"/>
    <mergeCell ref="X4:Z4"/>
    <mergeCell ref="BL4:BL7"/>
    <mergeCell ref="BB4:BB7"/>
    <mergeCell ref="BC4:BD5"/>
    <mergeCell ref="BE4:BH4"/>
    <mergeCell ref="BI4:BI7"/>
    <mergeCell ref="BJ4:BJ7"/>
    <mergeCell ref="BK4:BK7"/>
    <mergeCell ref="AC5:AC6"/>
    <mergeCell ref="BF5:BG5"/>
    <mergeCell ref="BH5:BH7"/>
    <mergeCell ref="BF6:BF7"/>
    <mergeCell ref="BG6:BG7"/>
    <mergeCell ref="AQ5:AQ6"/>
    <mergeCell ref="AR5:AR6"/>
    <mergeCell ref="AT5:AT6"/>
    <mergeCell ref="AU5:AU6"/>
    <mergeCell ref="BE5:BE7"/>
    <mergeCell ref="AD5:AD6"/>
    <mergeCell ref="AE5:AE6"/>
    <mergeCell ref="AG5:AG6"/>
    <mergeCell ref="AH5:AH6"/>
    <mergeCell ref="AI5:AI6"/>
    <mergeCell ref="AK5:AK6"/>
    <mergeCell ref="AX4:BA4"/>
    <mergeCell ref="BC6:BD6"/>
    <mergeCell ref="AP5:AP6"/>
    <mergeCell ref="U5:U6"/>
    <mergeCell ref="V5:V6"/>
    <mergeCell ref="X5:X6"/>
    <mergeCell ref="AV5:AV6"/>
    <mergeCell ref="S8:S9"/>
    <mergeCell ref="T8:T9"/>
    <mergeCell ref="U8:U9"/>
    <mergeCell ref="V8:V9"/>
    <mergeCell ref="W8:W9"/>
    <mergeCell ref="X8:X9"/>
    <mergeCell ref="AF8:AF9"/>
    <mergeCell ref="AG8:AG9"/>
    <mergeCell ref="AH8:AH9"/>
    <mergeCell ref="AI8:AI9"/>
    <mergeCell ref="AJ8:AJ9"/>
    <mergeCell ref="Y8:Y9"/>
    <mergeCell ref="AX5:AX6"/>
    <mergeCell ref="AY5:AY6"/>
    <mergeCell ref="BB8:BB9"/>
    <mergeCell ref="AQ8:AQ9"/>
    <mergeCell ref="AR8:AR9"/>
    <mergeCell ref="AS8:AS9"/>
    <mergeCell ref="AT8:AT9"/>
    <mergeCell ref="AU8:AU9"/>
    <mergeCell ref="O8:O9"/>
    <mergeCell ref="P8:P9"/>
    <mergeCell ref="Q8:Q9"/>
    <mergeCell ref="R8:R9"/>
    <mergeCell ref="A10:A11"/>
    <mergeCell ref="B10:B11"/>
    <mergeCell ref="C10:C11"/>
    <mergeCell ref="D10:D11"/>
    <mergeCell ref="E10:E11"/>
    <mergeCell ref="F10:F11"/>
    <mergeCell ref="BC8:BC9"/>
    <mergeCell ref="BD8:BD9"/>
    <mergeCell ref="J8:J9"/>
    <mergeCell ref="K8:K9"/>
    <mergeCell ref="L8:L9"/>
    <mergeCell ref="AA8:AA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M8:M9"/>
    <mergeCell ref="N8:N9"/>
    <mergeCell ref="G10:G11"/>
    <mergeCell ref="Z8:Z9"/>
    <mergeCell ref="BL8:BL9"/>
    <mergeCell ref="BF8:BF9"/>
    <mergeCell ref="BG8:BG9"/>
    <mergeCell ref="BH8:BH9"/>
    <mergeCell ref="AB8:AB9"/>
    <mergeCell ref="AC8:AC9"/>
    <mergeCell ref="AD8:AD9"/>
    <mergeCell ref="BI8:BI9"/>
    <mergeCell ref="BJ8:BJ9"/>
    <mergeCell ref="BK8:BK9"/>
    <mergeCell ref="AV8:AV9"/>
    <mergeCell ref="AK8:AK9"/>
    <mergeCell ref="AL8:AL9"/>
    <mergeCell ref="AM8:AM9"/>
    <mergeCell ref="AN8:AN9"/>
    <mergeCell ref="AO8:AO9"/>
    <mergeCell ref="AP8:AP9"/>
    <mergeCell ref="BE8:BE9"/>
    <mergeCell ref="AW8:AW9"/>
    <mergeCell ref="AX8:AX9"/>
    <mergeCell ref="AY8:AY9"/>
    <mergeCell ref="AZ8:AZ9"/>
    <mergeCell ref="BA8:BA9"/>
    <mergeCell ref="BK10:BK11"/>
    <mergeCell ref="BL10:BL11"/>
    <mergeCell ref="A12:A13"/>
    <mergeCell ref="B12:B13"/>
    <mergeCell ref="C12:C13"/>
    <mergeCell ref="D12:D13"/>
    <mergeCell ref="E12:E13"/>
    <mergeCell ref="F12:F13"/>
    <mergeCell ref="BC10:BC11"/>
    <mergeCell ref="BD10:BD11"/>
    <mergeCell ref="BE10:BE11"/>
    <mergeCell ref="BF10:BF11"/>
    <mergeCell ref="BG10:BG11"/>
    <mergeCell ref="BH10:BH11"/>
    <mergeCell ref="AW10:AW11"/>
    <mergeCell ref="AX10:AX11"/>
    <mergeCell ref="AY10:AY11"/>
    <mergeCell ref="AZ10:AZ11"/>
    <mergeCell ref="BA10:BA11"/>
    <mergeCell ref="H10:H11"/>
    <mergeCell ref="I10:I11"/>
    <mergeCell ref="J10:J11"/>
    <mergeCell ref="K10:K11"/>
    <mergeCell ref="L10:L11"/>
    <mergeCell ref="M12:M13"/>
    <mergeCell ref="AT10:AT11"/>
    <mergeCell ref="H12:H13"/>
    <mergeCell ref="I12:I13"/>
    <mergeCell ref="J12:J13"/>
    <mergeCell ref="K12:K13"/>
    <mergeCell ref="L12:L13"/>
    <mergeCell ref="Y10:Y11"/>
    <mergeCell ref="AT12:AT13"/>
    <mergeCell ref="AA12:AA13"/>
    <mergeCell ref="AB12:AB13"/>
    <mergeCell ref="M10:M11"/>
    <mergeCell ref="N10:N11"/>
    <mergeCell ref="O10:O11"/>
    <mergeCell ref="P10:P11"/>
    <mergeCell ref="R10:R11"/>
    <mergeCell ref="AC10:AC11"/>
    <mergeCell ref="AU10:AU11"/>
    <mergeCell ref="AV10:AV11"/>
    <mergeCell ref="AK10:AK11"/>
    <mergeCell ref="AN10:AN11"/>
    <mergeCell ref="AO10:AO11"/>
    <mergeCell ref="BI10:BI11"/>
    <mergeCell ref="AM10:AM11"/>
    <mergeCell ref="AE10:AE11"/>
    <mergeCell ref="AF10:AF11"/>
    <mergeCell ref="AG10:AG11"/>
    <mergeCell ref="AH10:AH11"/>
    <mergeCell ref="AI10:AI11"/>
    <mergeCell ref="AJ10:AJ11"/>
    <mergeCell ref="BB10:BB11"/>
    <mergeCell ref="AQ10:AQ11"/>
    <mergeCell ref="AR10:AR11"/>
    <mergeCell ref="Z10:Z11"/>
    <mergeCell ref="AA10:AA11"/>
    <mergeCell ref="AB10:AB11"/>
    <mergeCell ref="BL12:BL13"/>
    <mergeCell ref="A14:A15"/>
    <mergeCell ref="B14:B15"/>
    <mergeCell ref="C14:C15"/>
    <mergeCell ref="D14:D15"/>
    <mergeCell ref="E14:E15"/>
    <mergeCell ref="F14:F15"/>
    <mergeCell ref="BC12:BC13"/>
    <mergeCell ref="BD12:BD13"/>
    <mergeCell ref="BE12:BE13"/>
    <mergeCell ref="BF12:BF13"/>
    <mergeCell ref="BG12:BG13"/>
    <mergeCell ref="BH12:BH13"/>
    <mergeCell ref="AW12:AW13"/>
    <mergeCell ref="AX12:AX13"/>
    <mergeCell ref="AY12:AY13"/>
    <mergeCell ref="AZ12:AZ13"/>
    <mergeCell ref="BA12:BA13"/>
    <mergeCell ref="BB12:BB13"/>
    <mergeCell ref="AR12:AR13"/>
    <mergeCell ref="BJ10:BJ11"/>
    <mergeCell ref="BK12:BK13"/>
    <mergeCell ref="AV12:AV13"/>
    <mergeCell ref="AK12:AK13"/>
    <mergeCell ref="AL12:AL13"/>
    <mergeCell ref="AO12:AO13"/>
    <mergeCell ref="AP12:AP13"/>
    <mergeCell ref="AE12:AE13"/>
    <mergeCell ref="AF12:AF13"/>
    <mergeCell ref="AG12:AG13"/>
    <mergeCell ref="AH12:AH13"/>
    <mergeCell ref="AI12:AI13"/>
    <mergeCell ref="AJ12:AJ13"/>
    <mergeCell ref="AN12:AN13"/>
    <mergeCell ref="BJ12:BJ13"/>
    <mergeCell ref="AU12:AU13"/>
    <mergeCell ref="G14:G15"/>
    <mergeCell ref="H14:H15"/>
    <mergeCell ref="I14:I15"/>
    <mergeCell ref="J14:J15"/>
    <mergeCell ref="K14:K15"/>
    <mergeCell ref="L14:L15"/>
    <mergeCell ref="BI12:BI13"/>
    <mergeCell ref="Y12:Y13"/>
    <mergeCell ref="Z12:Z13"/>
    <mergeCell ref="S14:S15"/>
    <mergeCell ref="T14:T15"/>
    <mergeCell ref="AC12:AC13"/>
    <mergeCell ref="AD12:AD13"/>
    <mergeCell ref="S12:S13"/>
    <mergeCell ref="T12:T13"/>
    <mergeCell ref="U12:U13"/>
    <mergeCell ref="V12:V13"/>
    <mergeCell ref="W12:W13"/>
    <mergeCell ref="X12:X13"/>
    <mergeCell ref="N12:N13"/>
    <mergeCell ref="O12:O13"/>
    <mergeCell ref="P12:P13"/>
    <mergeCell ref="R12:R13"/>
    <mergeCell ref="G12:G13"/>
    <mergeCell ref="H21:P23"/>
    <mergeCell ref="AG21:AO22"/>
    <mergeCell ref="AU21:BB22"/>
    <mergeCell ref="U24:AB24"/>
    <mergeCell ref="BI14:BI15"/>
    <mergeCell ref="BJ14:BJ15"/>
    <mergeCell ref="AE14:AE15"/>
    <mergeCell ref="Y14:Y15"/>
    <mergeCell ref="Z14:Z15"/>
    <mergeCell ref="AA14:AA15"/>
    <mergeCell ref="AB14:AB15"/>
    <mergeCell ref="AC14:AC15"/>
    <mergeCell ref="AD14:AD15"/>
    <mergeCell ref="AR14:AR15"/>
    <mergeCell ref="U14:U15"/>
    <mergeCell ref="V14:V15"/>
    <mergeCell ref="W14:W15"/>
    <mergeCell ref="X14:X15"/>
    <mergeCell ref="M14:M15"/>
    <mergeCell ref="N14:N15"/>
    <mergeCell ref="O14:O15"/>
    <mergeCell ref="Q14:Q15"/>
    <mergeCell ref="R14:R15"/>
    <mergeCell ref="AL14:AL15"/>
    <mergeCell ref="BK14:BK15"/>
    <mergeCell ref="BL14:BL15"/>
    <mergeCell ref="AG18:AO19"/>
    <mergeCell ref="AU18:BB19"/>
    <mergeCell ref="BC14:BC15"/>
    <mergeCell ref="BD14:BD15"/>
    <mergeCell ref="BE14:BE15"/>
    <mergeCell ref="BF14:BF15"/>
    <mergeCell ref="BG14:BG15"/>
    <mergeCell ref="BH14:BH15"/>
    <mergeCell ref="AW14:AW15"/>
    <mergeCell ref="AX14:AX15"/>
    <mergeCell ref="AY14:AY15"/>
    <mergeCell ref="AZ14:AZ15"/>
    <mergeCell ref="BA14:BA15"/>
    <mergeCell ref="BB14:BB15"/>
    <mergeCell ref="AQ14:AQ15"/>
    <mergeCell ref="AT14:AT15"/>
    <mergeCell ref="AU14:AU15"/>
    <mergeCell ref="AV14:AV15"/>
    <mergeCell ref="AP14:AP15"/>
    <mergeCell ref="AO14:AO15"/>
    <mergeCell ref="AN14:AN15"/>
    <mergeCell ref="AM14:AM15"/>
  </mergeCells>
  <pageMargins left="0.39370078740157483" right="0.39370078740157483" top="0.39370078740157483" bottom="0.39370078740157483" header="0" footer="0"/>
  <pageSetup paperSize="9" scale="5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тит лист </vt:lpstr>
      <vt:lpstr>ПЛАН</vt:lpstr>
      <vt:lpstr>график</vt:lpstr>
      <vt:lpstr>график!Область_печати</vt:lpstr>
      <vt:lpstr>ПЛАН!Область_печати</vt:lpstr>
      <vt:lpstr>'тит лист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Natalya</dc:creator>
  <cp:lastModifiedBy>admin_3</cp:lastModifiedBy>
  <cp:lastPrinted>2017-12-06T07:43:48Z</cp:lastPrinted>
  <dcterms:created xsi:type="dcterms:W3CDTF">2011-01-22T15:48:18Z</dcterms:created>
  <dcterms:modified xsi:type="dcterms:W3CDTF">2018-01-25T07:16:56Z</dcterms:modified>
</cp:coreProperties>
</file>