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05" windowWidth="15210" windowHeight="9510"/>
  </bookViews>
  <sheets>
    <sheet name="тит лист " sheetId="4" r:id="rId1"/>
    <sheet name="план " sheetId="7" r:id="rId2"/>
    <sheet name="график" sheetId="8" r:id="rId3"/>
  </sheets>
  <definedNames>
    <definedName name="_xlnm.Print_Area" localSheetId="2">график!$A$1:$BL$25</definedName>
    <definedName name="_xlnm.Print_Area" localSheetId="1">'план '!$A$1:$S$97</definedName>
    <definedName name="_xlnm.Print_Area" localSheetId="0">'тит лист '!$A$1:$N$26</definedName>
  </definedNames>
  <calcPr calcId="125725"/>
</workbook>
</file>

<file path=xl/calcChain.xml><?xml version="1.0" encoding="utf-8"?>
<calcChain xmlns="http://schemas.openxmlformats.org/spreadsheetml/2006/main">
  <c r="BD10" i="8"/>
  <c r="BD12"/>
  <c r="BD14"/>
  <c r="BD16"/>
  <c r="U31" i="7"/>
  <c r="U28"/>
  <c r="F20"/>
  <c r="G20" s="1"/>
  <c r="F19"/>
  <c r="D19" s="1"/>
  <c r="F18"/>
  <c r="D18" s="1"/>
  <c r="F17"/>
  <c r="G17" s="1"/>
  <c r="F16"/>
  <c r="G16" s="1"/>
  <c r="F15"/>
  <c r="D15" s="1"/>
  <c r="F14"/>
  <c r="D14" s="1"/>
  <c r="F13"/>
  <c r="G13" s="1"/>
  <c r="G12"/>
  <c r="F12"/>
  <c r="D12"/>
  <c r="F11"/>
  <c r="D11" s="1"/>
  <c r="F10"/>
  <c r="D10" s="1"/>
  <c r="F9"/>
  <c r="G9" s="1"/>
  <c r="G15" l="1"/>
  <c r="D20"/>
  <c r="G11"/>
  <c r="D16"/>
  <c r="G19"/>
  <c r="G10"/>
  <c r="G14"/>
  <c r="G18"/>
  <c r="D9"/>
  <c r="D13"/>
  <c r="D17"/>
  <c r="U11" l="1"/>
  <c r="T11"/>
  <c r="L92"/>
  <c r="M92"/>
  <c r="N92"/>
  <c r="O92"/>
  <c r="P92"/>
  <c r="Q92"/>
  <c r="R92"/>
  <c r="S92"/>
  <c r="BL10" i="8"/>
  <c r="BL12"/>
  <c r="BL14"/>
  <c r="BL16"/>
  <c r="BL8"/>
  <c r="BE18"/>
  <c r="BF18"/>
  <c r="BG18"/>
  <c r="BH18"/>
  <c r="BI18"/>
  <c r="BJ18"/>
  <c r="BK18"/>
  <c r="BC18"/>
  <c r="BD8"/>
  <c r="BD18" l="1"/>
  <c r="BL18"/>
  <c r="M93" i="7" l="1"/>
  <c r="N93"/>
  <c r="O93"/>
  <c r="P93"/>
  <c r="Q93"/>
  <c r="R93"/>
  <c r="S93"/>
  <c r="L93"/>
  <c r="P94"/>
  <c r="P33"/>
  <c r="Q33"/>
  <c r="P28"/>
  <c r="Q28"/>
  <c r="R28"/>
  <c r="S28"/>
  <c r="P21"/>
  <c r="Q21"/>
  <c r="R21"/>
  <c r="S21"/>
  <c r="T9"/>
  <c r="E8"/>
  <c r="H8"/>
  <c r="I8"/>
  <c r="J8"/>
  <c r="K8"/>
  <c r="L8"/>
  <c r="M8"/>
  <c r="N8"/>
  <c r="O8"/>
  <c r="P8"/>
  <c r="Q8"/>
  <c r="R8"/>
  <c r="S8"/>
  <c r="F72"/>
  <c r="G72" s="1"/>
  <c r="F8" l="1"/>
  <c r="D72"/>
  <c r="F66"/>
  <c r="D66" s="1"/>
  <c r="T25"/>
  <c r="T28"/>
  <c r="D8" l="1"/>
  <c r="G8"/>
  <c r="U9"/>
  <c r="T31"/>
  <c r="U25"/>
  <c r="U22"/>
  <c r="F51"/>
  <c r="D51" s="1"/>
  <c r="E33"/>
  <c r="H33"/>
  <c r="I33"/>
  <c r="J33"/>
  <c r="K33"/>
  <c r="L33"/>
  <c r="M33"/>
  <c r="N33"/>
  <c r="O33"/>
  <c r="R33"/>
  <c r="S33"/>
  <c r="G51" l="1"/>
  <c r="F50"/>
  <c r="D50" s="1"/>
  <c r="N94"/>
  <c r="O94"/>
  <c r="Q94"/>
  <c r="R94"/>
  <c r="S94"/>
  <c r="M94"/>
  <c r="F48"/>
  <c r="G48" s="1"/>
  <c r="F49"/>
  <c r="G49" s="1"/>
  <c r="T22"/>
  <c r="D48" l="1"/>
  <c r="G50"/>
  <c r="D49"/>
  <c r="F82"/>
  <c r="G82" s="1"/>
  <c r="F78"/>
  <c r="G78" s="1"/>
  <c r="F76"/>
  <c r="G76" s="1"/>
  <c r="E68"/>
  <c r="H68"/>
  <c r="I68"/>
  <c r="J68"/>
  <c r="K68"/>
  <c r="L68"/>
  <c r="M68"/>
  <c r="N68"/>
  <c r="O68"/>
  <c r="P68"/>
  <c r="Q68"/>
  <c r="R68"/>
  <c r="S68"/>
  <c r="F69"/>
  <c r="G69" s="1"/>
  <c r="F70"/>
  <c r="G70" s="1"/>
  <c r="F64"/>
  <c r="G64" s="1"/>
  <c r="F65"/>
  <c r="G65" s="1"/>
  <c r="F62"/>
  <c r="G62" s="1"/>
  <c r="F63"/>
  <c r="D63" s="1"/>
  <c r="F59"/>
  <c r="D59" s="1"/>
  <c r="F55"/>
  <c r="G55" s="1"/>
  <c r="F56"/>
  <c r="D56" s="1"/>
  <c r="F57"/>
  <c r="G57" s="1"/>
  <c r="F86"/>
  <c r="F85"/>
  <c r="F83"/>
  <c r="F81"/>
  <c r="F77"/>
  <c r="F79"/>
  <c r="D79" s="1"/>
  <c r="F75"/>
  <c r="F73"/>
  <c r="F71"/>
  <c r="F67"/>
  <c r="D67" s="1"/>
  <c r="F61"/>
  <c r="F58"/>
  <c r="F54"/>
  <c r="F35"/>
  <c r="G35" s="1"/>
  <c r="F36"/>
  <c r="G36" s="1"/>
  <c r="F37"/>
  <c r="G37" s="1"/>
  <c r="F38"/>
  <c r="G38" s="1"/>
  <c r="F39"/>
  <c r="G39" s="1"/>
  <c r="F40"/>
  <c r="G40" s="1"/>
  <c r="F41"/>
  <c r="G41" s="1"/>
  <c r="F42"/>
  <c r="F43"/>
  <c r="G43" s="1"/>
  <c r="F44"/>
  <c r="G44" s="1"/>
  <c r="F45"/>
  <c r="G45" s="1"/>
  <c r="F46"/>
  <c r="G46" s="1"/>
  <c r="F47"/>
  <c r="F34"/>
  <c r="E28"/>
  <c r="H28"/>
  <c r="I28"/>
  <c r="J28"/>
  <c r="K28"/>
  <c r="L28"/>
  <c r="M28"/>
  <c r="N28"/>
  <c r="O28"/>
  <c r="F30"/>
  <c r="D30" s="1"/>
  <c r="F31"/>
  <c r="G31" s="1"/>
  <c r="D82" l="1"/>
  <c r="D70"/>
  <c r="G42"/>
  <c r="F33"/>
  <c r="D65"/>
  <c r="D64"/>
  <c r="D69"/>
  <c r="D47"/>
  <c r="D78"/>
  <c r="D76"/>
  <c r="F68"/>
  <c r="G63"/>
  <c r="D57"/>
  <c r="D31"/>
  <c r="D55"/>
  <c r="G56"/>
  <c r="G47"/>
  <c r="F29"/>
  <c r="F28" s="1"/>
  <c r="F26"/>
  <c r="F25"/>
  <c r="Q84" l="1"/>
  <c r="R84"/>
  <c r="S84"/>
  <c r="Q80"/>
  <c r="R80"/>
  <c r="S80"/>
  <c r="Q74"/>
  <c r="R74"/>
  <c r="S74"/>
  <c r="O60"/>
  <c r="P60"/>
  <c r="Q60"/>
  <c r="R60"/>
  <c r="S60"/>
  <c r="P53"/>
  <c r="Q53"/>
  <c r="R53"/>
  <c r="S53"/>
  <c r="F23"/>
  <c r="G23" s="1"/>
  <c r="K94"/>
  <c r="L94"/>
  <c r="J94"/>
  <c r="K93"/>
  <c r="J93"/>
  <c r="K92"/>
  <c r="J92"/>
  <c r="E84"/>
  <c r="H84"/>
  <c r="I84"/>
  <c r="J84"/>
  <c r="K84"/>
  <c r="L84"/>
  <c r="M84"/>
  <c r="N84"/>
  <c r="O84"/>
  <c r="P84"/>
  <c r="D83"/>
  <c r="G81"/>
  <c r="G80" s="1"/>
  <c r="P80"/>
  <c r="O80"/>
  <c r="N80"/>
  <c r="M80"/>
  <c r="L80"/>
  <c r="K80"/>
  <c r="J80"/>
  <c r="I80"/>
  <c r="H80"/>
  <c r="E80"/>
  <c r="G77"/>
  <c r="G75"/>
  <c r="P74"/>
  <c r="O74"/>
  <c r="N74"/>
  <c r="M74"/>
  <c r="L74"/>
  <c r="K74"/>
  <c r="J74"/>
  <c r="I74"/>
  <c r="H74"/>
  <c r="E74"/>
  <c r="D73"/>
  <c r="G71"/>
  <c r="G68" s="1"/>
  <c r="G61"/>
  <c r="D58"/>
  <c r="D54"/>
  <c r="D45"/>
  <c r="Q52" l="1"/>
  <c r="Q32" s="1"/>
  <c r="P52"/>
  <c r="P32" s="1"/>
  <c r="S52"/>
  <c r="S32" s="1"/>
  <c r="R52"/>
  <c r="R32" s="1"/>
  <c r="R88" s="1"/>
  <c r="G54"/>
  <c r="G53" s="1"/>
  <c r="D23"/>
  <c r="D61"/>
  <c r="F80"/>
  <c r="D81"/>
  <c r="D80" s="1"/>
  <c r="D77"/>
  <c r="G74"/>
  <c r="F74"/>
  <c r="D75"/>
  <c r="D71"/>
  <c r="D68" s="1"/>
  <c r="D46"/>
  <c r="D62"/>
  <c r="D44"/>
  <c r="E53"/>
  <c r="H53"/>
  <c r="I53"/>
  <c r="J53"/>
  <c r="K53"/>
  <c r="L53"/>
  <c r="M53"/>
  <c r="N53"/>
  <c r="O53"/>
  <c r="I60"/>
  <c r="J60"/>
  <c r="K60"/>
  <c r="L60"/>
  <c r="M60"/>
  <c r="N60"/>
  <c r="I21"/>
  <c r="J21"/>
  <c r="K21"/>
  <c r="L21"/>
  <c r="M21"/>
  <c r="N21"/>
  <c r="O21"/>
  <c r="E21"/>
  <c r="H21"/>
  <c r="F22"/>
  <c r="D22" s="1"/>
  <c r="F24"/>
  <c r="D24" s="1"/>
  <c r="G25"/>
  <c r="G26"/>
  <c r="G30"/>
  <c r="D34"/>
  <c r="D38"/>
  <c r="D40"/>
  <c r="F53"/>
  <c r="E60"/>
  <c r="H60"/>
  <c r="G60"/>
  <c r="F60"/>
  <c r="D53"/>
  <c r="G29"/>
  <c r="D42"/>
  <c r="D41"/>
  <c r="D29"/>
  <c r="D28" s="1"/>
  <c r="D25"/>
  <c r="G28" l="1"/>
  <c r="G22"/>
  <c r="Q88"/>
  <c r="D60"/>
  <c r="G24"/>
  <c r="D74"/>
  <c r="D36"/>
  <c r="G34"/>
  <c r="G33" s="1"/>
  <c r="P88"/>
  <c r="O52"/>
  <c r="O32" s="1"/>
  <c r="M52"/>
  <c r="M32" s="1"/>
  <c r="M88" s="1"/>
  <c r="K52"/>
  <c r="K32" s="1"/>
  <c r="K88" s="1"/>
  <c r="I52"/>
  <c r="I32" s="1"/>
  <c r="I88" s="1"/>
  <c r="G85"/>
  <c r="G84" s="1"/>
  <c r="G52" s="1"/>
  <c r="F84"/>
  <c r="F52" s="1"/>
  <c r="N52"/>
  <c r="N32" s="1"/>
  <c r="N88" s="1"/>
  <c r="L52"/>
  <c r="L32" s="1"/>
  <c r="L88" s="1"/>
  <c r="J52"/>
  <c r="J32" s="1"/>
  <c r="J88" s="1"/>
  <c r="H52"/>
  <c r="H32" s="1"/>
  <c r="H88" s="1"/>
  <c r="E52"/>
  <c r="E32" s="1"/>
  <c r="E88" s="1"/>
  <c r="D85"/>
  <c r="D39"/>
  <c r="D43"/>
  <c r="D37"/>
  <c r="F21"/>
  <c r="D26"/>
  <c r="D21" s="1"/>
  <c r="D86"/>
  <c r="T86" s="1"/>
  <c r="D35"/>
  <c r="G21" l="1"/>
  <c r="D33"/>
  <c r="D84"/>
  <c r="D52" s="1"/>
  <c r="G32"/>
  <c r="F32"/>
  <c r="F88" s="1"/>
  <c r="T95" s="1"/>
  <c r="G88" l="1"/>
  <c r="D32"/>
  <c r="D88" s="1"/>
</calcChain>
</file>

<file path=xl/sharedStrings.xml><?xml version="1.0" encoding="utf-8"?>
<sst xmlns="http://schemas.openxmlformats.org/spreadsheetml/2006/main" count="509" uniqueCount="319">
  <si>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</si>
  <si>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</si>
  <si>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</si>
  <si>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</si>
  <si>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</si>
  <si>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</si>
  <si>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</si>
  <si>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</si>
  <si>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</si>
  <si>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</si>
  <si>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</si>
  <si>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</si>
  <si>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</si>
  <si>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</si>
  <si>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</si>
  <si>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</si>
  <si>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</si>
  <si>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</si>
  <si>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</si>
  <si>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</si>
  <si>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</si>
  <si>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</si>
  <si>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</si>
  <si>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</si>
  <si>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</si>
  <si>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</si>
  <si>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</si>
  <si>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</si>
  <si>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</si>
  <si>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</si>
  <si>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</si>
  <si>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</si>
  <si>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</si>
  <si>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</si>
  <si>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</si>
  <si>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</si>
  <si>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</si>
  <si>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Государственная (итоговая) аттестация</t>
  </si>
  <si>
    <t>дисциплин и МДК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</si>
  <si>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</si>
  <si>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</si>
  <si>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</si>
  <si>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</si>
  <si>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</si>
  <si>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</si>
  <si>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</si>
  <si>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</si>
  <si>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</si>
  <si>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</si>
  <si>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</si>
  <si>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</si>
  <si>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</si>
  <si>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</si>
  <si>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</si>
  <si>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</si>
  <si>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</si>
  <si>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</si>
  <si>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</si>
  <si>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</si>
  <si>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</si>
  <si>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</si>
  <si>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</si>
  <si>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</si>
  <si>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</si>
  <si>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</si>
  <si>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</si>
  <si>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2. План учебного процесса (основная профессиональная образовательная программа СПО)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</si>
  <si>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</si>
  <si>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t xml:space="preserve">среднего (полного) общего образования </t>
  </si>
  <si>
    <t xml:space="preserve">основного общего образования </t>
  </si>
  <si>
    <t>-/Э</t>
  </si>
  <si>
    <t>-/ДЗ</t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</si>
  <si>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</si>
  <si>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</si>
  <si>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</si>
  <si>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</si>
  <si>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</si>
  <si>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</si>
  <si>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Профессиональные модули</t>
  </si>
  <si>
    <t>аудит.</t>
  </si>
  <si>
    <t>максим.</t>
  </si>
  <si>
    <t>1 курс</t>
  </si>
  <si>
    <t>2 курс</t>
  </si>
  <si>
    <t>3 курс</t>
  </si>
  <si>
    <t>ОП.10</t>
  </si>
  <si>
    <t>ОП.11</t>
  </si>
  <si>
    <t xml:space="preserve">Производственная практика </t>
  </si>
  <si>
    <t>Учебная практика</t>
  </si>
  <si>
    <t>4 курс</t>
  </si>
  <si>
    <t>практика</t>
  </si>
  <si>
    <t>Эк</t>
  </si>
  <si>
    <t>Информационные технологии в профессиональной деятельности</t>
  </si>
  <si>
    <t>Экономика организации</t>
  </si>
  <si>
    <t>УП.01</t>
  </si>
  <si>
    <t>ПП.01</t>
  </si>
  <si>
    <t>ОП.12</t>
  </si>
  <si>
    <t>ОП.13</t>
  </si>
  <si>
    <t>МДК.02.02</t>
  </si>
  <si>
    <t>Производственная практика</t>
  </si>
  <si>
    <t>ПП.03</t>
  </si>
  <si>
    <t>ПМ.04</t>
  </si>
  <si>
    <t>МДК.04.01</t>
  </si>
  <si>
    <t>МДК.04.02</t>
  </si>
  <si>
    <t>ПП.04</t>
  </si>
  <si>
    <t>ПМ.05</t>
  </si>
  <si>
    <t>МДК.05.01</t>
  </si>
  <si>
    <t>ПП.05</t>
  </si>
  <si>
    <t>ПМ.06</t>
  </si>
  <si>
    <t>МДК.06.01</t>
  </si>
  <si>
    <t>УП.06</t>
  </si>
  <si>
    <t>3                   семестр 16 нед.</t>
  </si>
  <si>
    <t>производств. практики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</si>
  <si>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специалист производства летательных аппаратов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</si>
  <si>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4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</si>
  <si>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</si>
  <si>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</si>
  <si>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</si>
  <si>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</si>
  <si>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ОГСЭ.05</t>
  </si>
  <si>
    <t>Психология общения</t>
  </si>
  <si>
    <t>4 нед.</t>
  </si>
  <si>
    <t>ЕН.03</t>
  </si>
  <si>
    <t>Информатика</t>
  </si>
  <si>
    <t>Э/ДЗ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</si>
  <si>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</si>
  <si>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</si>
  <si>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</si>
  <si>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</si>
  <si>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подтверждение качества</t>
  </si>
  <si>
    <t>Гидравлические и пневматические системы</t>
  </si>
  <si>
    <t>Управление качеством</t>
  </si>
  <si>
    <t>Метрологическое обеспечение</t>
  </si>
  <si>
    <t>Информационные системы в технической подготовке производства</t>
  </si>
  <si>
    <t>ОП.14</t>
  </si>
  <si>
    <t>ОП.15</t>
  </si>
  <si>
    <t>Аэродинамика</t>
  </si>
  <si>
    <t>Двигатели летательных аппаратов</t>
  </si>
  <si>
    <t>Конструкция и конструкторская документация летательных аппаратов (узлов, агрегатов, оборудования, систем)</t>
  </si>
  <si>
    <t>МДК.01.02</t>
  </si>
  <si>
    <t>МДК.01.03</t>
  </si>
  <si>
    <t>МДК.01.04</t>
  </si>
  <si>
    <t>Технологии и техническое оснащение производства летательных аппаратов</t>
  </si>
  <si>
    <t>Проектирование технологических процессов, разработка технологической документации и внедрение в производство</t>
  </si>
  <si>
    <t>Элементы автоматизированного проектирования в производстве летательных аппаратов</t>
  </si>
  <si>
    <t>Проектирование несложных деталей и узлов летательных аппаратов и его систем, деталей и узлов технологического оборудования и оснастки</t>
  </si>
  <si>
    <t>Технологическое оборудование и оснастка при производстве летательных аппаратов</t>
  </si>
  <si>
    <t>Проектирование технологического оборудования и оснастки</t>
  </si>
  <si>
    <t>МДК.02.03</t>
  </si>
  <si>
    <t>МДК.02.04</t>
  </si>
  <si>
    <t>Основные принципы конструирования деталей</t>
  </si>
  <si>
    <t>Разработка рабочего проекта с применением ИКТ</t>
  </si>
  <si>
    <t>МДК.02.05</t>
  </si>
  <si>
    <t>Управление качеством в производстве летательных аппаратов</t>
  </si>
  <si>
    <t>Управление и организация труда на производственном участке</t>
  </si>
  <si>
    <t>МДК.03.02</t>
  </si>
  <si>
    <t>МДК.03.03</t>
  </si>
  <si>
    <t>Трудовое право и охрана труда на производственном участке</t>
  </si>
  <si>
    <t>Организация и управление работой структурного подразделения</t>
  </si>
  <si>
    <t>Делопроизводство производственного участка</t>
  </si>
  <si>
    <t>Эксплуатация и ремонт летательных аппаратов (планера, его систем и бортового оборудования)</t>
  </si>
  <si>
    <t>МДК.04.03</t>
  </si>
  <si>
    <t>Техническая диагностика и организация демонтажно-монтажных работ</t>
  </si>
  <si>
    <t>МДК.04.04</t>
  </si>
  <si>
    <t>Конструктивные и технологические направления организации ТО и Р летательных аппаратов в организациях отрасли</t>
  </si>
  <si>
    <t>Летательные аппараты, их системы и оборудование как объекты ТО и Р</t>
  </si>
  <si>
    <t>Проверка и освоение объектов новой техники и технологий</t>
  </si>
  <si>
    <t>МДК.05.02</t>
  </si>
  <si>
    <t>Оценка качества и сертификация объектов деятельности</t>
  </si>
  <si>
    <t>Технологические аспекты опытно-экспериментальных работ</t>
  </si>
  <si>
    <t>Выполнение работ по профессии "Слесарь механосборочных работ"</t>
  </si>
  <si>
    <t>V курс</t>
  </si>
  <si>
    <t>Управление техническимим сиcтемами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</si>
  <si>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</si>
  <si>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</si>
  <si>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</si>
  <si>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</si>
  <si>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</si>
  <si>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</si>
  <si>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</si>
  <si>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</si>
  <si>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</si>
  <si>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</si>
  <si>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</si>
  <si>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</si>
  <si>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</si>
  <si>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</si>
  <si>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</si>
  <si>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</si>
  <si>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</si>
  <si>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</si>
  <si>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</si>
  <si>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</si>
  <si>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</si>
  <si>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</si>
  <si>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</si>
  <si>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</si>
  <si>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</si>
  <si>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</si>
  <si>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</si>
  <si>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</si>
  <si>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</si>
  <si>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</si>
  <si>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</si>
  <si>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</si>
  <si>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</si>
  <si>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</si>
  <si>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</si>
  <si>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</si>
  <si>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</si>
  <si>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</si>
  <si>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</si>
  <si>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</si>
  <si>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</si>
  <si>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</si>
  <si>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</si>
  <si>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</si>
  <si>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</si>
  <si>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</si>
  <si>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</si>
  <si>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</si>
  <si>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</si>
  <si>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</si>
  <si>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</si>
  <si>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</si>
  <si>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</si>
  <si>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</si>
  <si>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</si>
  <si>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</si>
  <si>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учебная</t>
  </si>
  <si>
    <t>Практика производственная</t>
  </si>
  <si>
    <t>Подготовка к итоговой государственной аттестации</t>
  </si>
  <si>
    <t>Всего за год</t>
  </si>
  <si>
    <t>по профилю специальности</t>
  </si>
  <si>
    <t>преддипломная</t>
  </si>
  <si>
    <t>нед.</t>
  </si>
  <si>
    <t>час.</t>
  </si>
  <si>
    <t>I</t>
  </si>
  <si>
    <t>II</t>
  </si>
  <si>
    <t>III</t>
  </si>
  <si>
    <t>IV</t>
  </si>
  <si>
    <t>V</t>
  </si>
  <si>
    <t>Обозначения:</t>
  </si>
  <si>
    <t>Теоретическое обучение</t>
  </si>
  <si>
    <t>::</t>
  </si>
  <si>
    <t>Промежуточная аттестация</t>
  </si>
  <si>
    <t>00</t>
  </si>
  <si>
    <t>8</t>
  </si>
  <si>
    <t>Практика преддипломная (производственная)</t>
  </si>
  <si>
    <t>X</t>
  </si>
  <si>
    <t>Практика по профилю специальности (производственная)</t>
  </si>
  <si>
    <t>=</t>
  </si>
  <si>
    <t>Каникулы</t>
  </si>
  <si>
    <t>D</t>
  </si>
  <si>
    <t>Итоговая государственная аттестация</t>
  </si>
  <si>
    <t>5 курс</t>
  </si>
  <si>
    <t>5                   семестр 16 нед.</t>
  </si>
  <si>
    <t>7                   семестр 16 нед.</t>
  </si>
  <si>
    <t>9                   семестр 17 нед.</t>
  </si>
  <si>
    <t>ОП.16</t>
  </si>
  <si>
    <t>Технологии обработки материалов</t>
  </si>
  <si>
    <t>ДЗ/Э/ДЗ</t>
  </si>
  <si>
    <t>Техническое сопровождение производства летательных аппаратов и разработка технологической документации (в рамках структурного подразделения организации отрасли)</t>
  </si>
  <si>
    <t>ОП.17</t>
  </si>
  <si>
    <t>Психолого-методологические основы и методы инженерно-технического творчества</t>
  </si>
  <si>
    <t>4                   семестр 23 нед.</t>
  </si>
  <si>
    <t>ОП.18</t>
  </si>
  <si>
    <t>Основы предпринимательской деятельности</t>
  </si>
  <si>
    <t>УП.02</t>
  </si>
  <si>
    <t>Бережливое производство</t>
  </si>
  <si>
    <t>МДК.03.04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</si>
  <si>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</si>
  <si>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углублённой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</si>
  <si>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>Коэффициент практикоориентированности</t>
  </si>
  <si>
    <t>Основы выполнения работ по профессии "Слесарь механосборочных работ"</t>
  </si>
  <si>
    <t>Э/Э</t>
  </si>
  <si>
    <t>1. Программа углублённой подготовки</t>
  </si>
  <si>
    <t>ХХ</t>
  </si>
  <si>
    <t>0/3/2</t>
  </si>
  <si>
    <t>-/З/-/З/-/З/-/ДЗ</t>
  </si>
  <si>
    <t>-/-/-/-/-/-/-/ДЗ</t>
  </si>
  <si>
    <t>-/-/ДЗ</t>
  </si>
  <si>
    <t>3/5/0</t>
  </si>
  <si>
    <t>XX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</si>
  <si>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24.02.01</t>
    </r>
    <r>
      <rPr>
        <b/>
        <u/>
        <sz val="16"/>
        <rFont val="Times New Roman"/>
        <family val="1"/>
        <charset val="204"/>
      </rPr>
      <t xml:space="preserve"> Производство летательных аппаратов</t>
    </r>
  </si>
  <si>
    <t>государственного бюджетного профессионального                                   образовательного учреждения  Ростовской области                               «Таганрогский авиационный колледж имени В.М. Петлякова»</t>
  </si>
  <si>
    <t>Профессиональный учебный цикл</t>
  </si>
  <si>
    <t>Математический и общий естественнонаучный учебные циклы</t>
  </si>
  <si>
    <t>Общий гуманитарный и социально-экономический учебные циклы</t>
  </si>
  <si>
    <t>Общеобразовательный учебный цикл</t>
  </si>
  <si>
    <t>Наименование учебных циклов, дисциплин, профессиональных модулей, МДК, практик</t>
  </si>
  <si>
    <t>-/-/-/Э</t>
  </si>
  <si>
    <t>ДЗ/-/Э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</si>
  <si>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</si>
  <si>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</si>
  <si>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</si>
  <si>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</si>
  <si>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</si>
  <si>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</si>
  <si>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</si>
  <si>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</t>
  </si>
  <si>
    <t>ОДБ.06</t>
  </si>
  <si>
    <t>ОДБ.07</t>
  </si>
  <si>
    <t>ОДБ.08</t>
  </si>
  <si>
    <t>З/ДЗ</t>
  </si>
  <si>
    <t>ОДБ.09</t>
  </si>
  <si>
    <t>ОДП.10</t>
  </si>
  <si>
    <t>ОДП.11</t>
  </si>
  <si>
    <t>Информатика и информационно-коммуникационные технологии</t>
  </si>
  <si>
    <t>ОДП.12</t>
  </si>
  <si>
    <t>1/9/3</t>
  </si>
  <si>
    <t>6                   семестр 23 нед.</t>
  </si>
  <si>
    <t>8                   семестр 23 нед.</t>
  </si>
  <si>
    <t>10                 семестр 14 нед.</t>
  </si>
  <si>
    <t>0/14/7</t>
  </si>
  <si>
    <t>-/-/-/ДЗ</t>
  </si>
  <si>
    <t>0/23/5</t>
  </si>
  <si>
    <t>0/37/12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</si>
  <si>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Л.П. Кислова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14</t>
    </r>
    <r>
      <rPr>
        <sz val="14"/>
        <rFont val="Times New Roman"/>
        <family val="1"/>
        <charset val="204"/>
      </rPr>
      <t xml:space="preserve"> г.                      </t>
    </r>
  </si>
  <si>
    <t>Бортовое оборудование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</si>
</sst>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8" fillId="2" borderId="36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6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0" fillId="4" borderId="3" xfId="0" applyFont="1" applyFill="1" applyBorder="1" applyAlignment="1">
      <alignment vertical="center" textRotation="90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4" borderId="1" xfId="0" applyFont="1" applyFill="1" applyBorder="1"/>
    <xf numFmtId="49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0" xfId="0" applyFont="1" applyFill="1" applyBorder="1"/>
    <xf numFmtId="0" fontId="10" fillId="4" borderId="7" xfId="0" applyFont="1" applyFill="1" applyBorder="1"/>
    <xf numFmtId="0" fontId="10" fillId="3" borderId="3" xfId="0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" borderId="16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0" fillId="4" borderId="14" xfId="0" applyFont="1" applyFill="1" applyBorder="1"/>
    <xf numFmtId="0" fontId="10" fillId="0" borderId="14" xfId="0" applyFont="1" applyFill="1" applyBorder="1" applyAlignment="1">
      <alignment vertical="center"/>
    </xf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0" fillId="4" borderId="3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49" fontId="23" fillId="0" borderId="1" xfId="0" applyNumberFormat="1" applyFont="1" applyBorder="1" applyAlignment="1" applyProtection="1">
      <alignment horizontal="center" vertical="center" shrinkToFit="1"/>
      <protection hidden="1"/>
    </xf>
    <xf numFmtId="49" fontId="23" fillId="0" borderId="2" xfId="0" applyNumberFormat="1" applyFont="1" applyBorder="1" applyAlignment="1" applyProtection="1">
      <alignment horizontal="center" vertical="center" shrinkToFit="1"/>
      <protection hidden="1"/>
    </xf>
    <xf numFmtId="1" fontId="23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0" fillId="0" borderId="42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2" fillId="0" borderId="42" xfId="0" applyNumberFormat="1" applyFont="1" applyFill="1" applyBorder="1" applyAlignment="1" applyProtection="1">
      <alignment horizontal="center"/>
      <protection hidden="1"/>
    </xf>
    <xf numFmtId="49" fontId="0" fillId="0" borderId="42" xfId="0" applyNumberFormat="1" applyBorder="1" applyAlignment="1" applyProtection="1">
      <alignment horizontal="center"/>
      <protection hidden="1"/>
    </xf>
    <xf numFmtId="49" fontId="26" fillId="0" borderId="42" xfId="0" applyNumberFormat="1" applyFont="1" applyFill="1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0" fontId="4" fillId="9" borderId="1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/>
    <xf numFmtId="0" fontId="4" fillId="0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9" borderId="0" xfId="0" applyFill="1"/>
    <xf numFmtId="0" fontId="1" fillId="0" borderId="0" xfId="3"/>
    <xf numFmtId="0" fontId="4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4" fillId="0" borderId="4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0" fillId="0" borderId="1" xfId="0" quotePrefix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0" fontId="4" fillId="0" borderId="4" xfId="0" applyFont="1" applyFill="1" applyBorder="1"/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10" fillId="11" borderId="14" xfId="0" applyFont="1" applyFill="1" applyBorder="1" applyAlignment="1">
      <alignment vertical="center"/>
    </xf>
    <xf numFmtId="0" fontId="10" fillId="11" borderId="1" xfId="0" applyFont="1" applyFill="1" applyBorder="1" applyAlignment="1">
      <alignment vertical="center" wrapText="1"/>
    </xf>
    <xf numFmtId="49" fontId="10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3" applyFont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4" borderId="22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3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center" vertical="center" textRotation="90" wrapText="1"/>
    </xf>
    <xf numFmtId="0" fontId="10" fillId="4" borderId="3" xfId="0" applyFont="1" applyFill="1" applyBorder="1" applyAlignment="1">
      <alignment horizontal="center" vertical="center" textRotation="90" wrapText="1"/>
    </xf>
    <xf numFmtId="0" fontId="10" fillId="4" borderId="5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5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64" fontId="29" fillId="0" borderId="0" xfId="0" applyNumberFormat="1" applyFont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4" borderId="28" xfId="0" applyFont="1" applyFill="1" applyBorder="1" applyAlignment="1">
      <alignment horizontal="center" vertical="center" textRotation="90"/>
    </xf>
    <xf numFmtId="0" fontId="10" fillId="4" borderId="29" xfId="0" applyFont="1" applyFill="1" applyBorder="1" applyAlignment="1">
      <alignment horizontal="center" vertical="center" textRotation="90"/>
    </xf>
    <xf numFmtId="0" fontId="10" fillId="4" borderId="16" xfId="0" applyFont="1" applyFill="1" applyBorder="1" applyAlignment="1">
      <alignment horizontal="center" vertical="center" textRotation="90"/>
    </xf>
    <xf numFmtId="0" fontId="11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1" fillId="0" borderId="5" xfId="0" applyNumberFormat="1" applyFont="1" applyBorder="1" applyAlignment="1" applyProtection="1">
      <alignment horizontal="center" vertical="center" textRotation="90"/>
      <protection hidden="1"/>
    </xf>
    <xf numFmtId="49" fontId="21" fillId="0" borderId="4" xfId="0" applyNumberFormat="1" applyFont="1" applyBorder="1" applyAlignment="1" applyProtection="1">
      <alignment horizontal="center" vertical="center" textRotation="90"/>
      <protection hidden="1"/>
    </xf>
    <xf numFmtId="49" fontId="21" fillId="0" borderId="3" xfId="0" applyNumberFormat="1" applyFont="1" applyBorder="1" applyAlignment="1" applyProtection="1">
      <alignment horizontal="center" vertical="center" textRotation="90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2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49" fontId="22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49" fontId="26" fillId="7" borderId="5" xfId="0" applyNumberFormat="1" applyFont="1" applyFill="1" applyBorder="1" applyAlignment="1" applyProtection="1">
      <alignment horizontal="center" vertical="center"/>
      <protection locked="0"/>
    </xf>
    <xf numFmtId="49" fontId="26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49" fontId="2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7" borderId="5" xfId="0" applyNumberFormat="1" applyFont="1" applyFill="1" applyBorder="1" applyAlignment="1" applyProtection="1">
      <alignment horizontal="center" vertical="center"/>
      <protection locked="0"/>
    </xf>
    <xf numFmtId="49" fontId="1" fillId="7" borderId="3" xfId="0" applyNumberFormat="1" applyFont="1" applyFill="1" applyBorder="1" applyAlignment="1" applyProtection="1">
      <alignment horizontal="center" vertical="center"/>
      <protection locked="0"/>
    </xf>
    <xf numFmtId="49" fontId="25" fillId="7" borderId="5" xfId="0" applyNumberFormat="1" applyFont="1" applyFill="1" applyBorder="1" applyAlignment="1" applyProtection="1">
      <alignment horizontal="center" vertical="center"/>
      <protection locked="0"/>
    </xf>
    <xf numFmtId="49" fontId="25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0" fillId="7" borderId="5" xfId="0" applyNumberFormat="1" applyFill="1" applyBorder="1" applyAlignment="1" applyProtection="1">
      <alignment horizontal="center" vertical="center"/>
      <protection locked="0"/>
    </xf>
    <xf numFmtId="49" fontId="0" fillId="7" borderId="3" xfId="0" applyNumberFormat="1" applyFill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textRotation="90" wrapText="1"/>
      <protection hidden="1"/>
    </xf>
    <xf numFmtId="0" fontId="1" fillId="0" borderId="4" xfId="0" applyFont="1" applyFill="1" applyBorder="1" applyAlignment="1" applyProtection="1">
      <alignment horizontal="center" textRotation="90" wrapText="1"/>
      <protection hidden="1"/>
    </xf>
    <xf numFmtId="0" fontId="1" fillId="0" borderId="3" xfId="0" applyFont="1" applyFill="1" applyBorder="1" applyAlignment="1" applyProtection="1">
      <alignment horizontal="center" textRotation="90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1" fillId="10" borderId="5" xfId="0" applyFont="1" applyFill="1" applyBorder="1" applyAlignment="1" applyProtection="1">
      <alignment horizontal="center" vertical="center"/>
      <protection hidden="1"/>
    </xf>
    <xf numFmtId="0" fontId="1" fillId="10" borderId="3" xfId="0" applyFont="1" applyFill="1" applyBorder="1" applyAlignment="1" applyProtection="1">
      <alignment horizontal="center" vertical="center"/>
      <protection hidden="1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0" fillId="0" borderId="3" xfId="0" applyBorder="1"/>
    <xf numFmtId="49" fontId="0" fillId="8" borderId="0" xfId="2" applyNumberFormat="1" applyFont="1" applyFill="1" applyAlignment="1" applyProtection="1">
      <alignment horizontal="left" vertical="top" wrapText="1"/>
      <protection locked="0"/>
    </xf>
    <xf numFmtId="49" fontId="0" fillId="8" borderId="0" xfId="0" applyNumberFormat="1" applyFill="1" applyAlignment="1" applyProtection="1">
      <alignment horizontal="left" vertical="top" wrapText="1"/>
      <protection locked="0"/>
    </xf>
    <xf numFmtId="49" fontId="0" fillId="8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90" workbookViewId="0">
      <selection activeCell="J1" sqref="J1:N4"/>
    </sheetView>
  </sheetViews>
  <sheetFormatPr defaultRowHeight="12.75"/>
  <cols>
    <col min="1" max="5" width="10.28515625" customWidth="1"/>
  </cols>
  <sheetData>
    <row r="1" spans="1:15" ht="12.75" customHeight="1">
      <c r="A1" s="139"/>
      <c r="B1" s="139"/>
      <c r="C1" s="139"/>
      <c r="D1" s="139"/>
      <c r="E1" s="139"/>
      <c r="F1" s="118"/>
      <c r="G1" s="118"/>
      <c r="H1" s="118"/>
      <c r="I1" s="118"/>
      <c r="J1" s="139" t="s">
        <v>317</v>
      </c>
      <c r="K1" s="139"/>
      <c r="L1" s="139"/>
      <c r="M1" s="139"/>
      <c r="N1" s="139"/>
    </row>
    <row r="2" spans="1:15" ht="15.75" customHeight="1">
      <c r="A2" s="139"/>
      <c r="B2" s="139"/>
      <c r="C2" s="139"/>
      <c r="D2" s="139"/>
      <c r="E2" s="139"/>
      <c r="F2" s="119"/>
      <c r="G2" s="118"/>
      <c r="H2" s="118"/>
      <c r="I2" s="118"/>
      <c r="J2" s="139"/>
      <c r="K2" s="139"/>
      <c r="L2" s="139"/>
      <c r="M2" s="139"/>
      <c r="N2" s="139"/>
    </row>
    <row r="3" spans="1:15" ht="18.75">
      <c r="A3" s="139"/>
      <c r="B3" s="139"/>
      <c r="C3" s="139"/>
      <c r="D3" s="139"/>
      <c r="E3" s="139"/>
      <c r="F3" s="120"/>
      <c r="G3" s="120"/>
      <c r="H3" s="120"/>
      <c r="I3" s="120"/>
      <c r="J3" s="139"/>
      <c r="K3" s="139"/>
      <c r="L3" s="139"/>
      <c r="M3" s="139"/>
      <c r="N3" s="139"/>
    </row>
    <row r="4" spans="1:15" ht="66.75" customHeight="1">
      <c r="A4" s="139"/>
      <c r="B4" s="139"/>
      <c r="C4" s="139"/>
      <c r="D4" s="139"/>
      <c r="E4" s="139"/>
      <c r="F4" s="118"/>
      <c r="G4" s="118"/>
      <c r="H4" s="118"/>
      <c r="I4" s="118"/>
      <c r="J4" s="139"/>
      <c r="K4" s="139"/>
      <c r="L4" s="139"/>
      <c r="M4" s="139"/>
      <c r="N4" s="139"/>
    </row>
    <row r="5" spans="1: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7" spans="1:15" ht="25.5">
      <c r="E7" s="140" t="s">
        <v>49</v>
      </c>
      <c r="F7" s="140"/>
      <c r="G7" s="140"/>
      <c r="H7" s="140"/>
      <c r="I7" s="140"/>
      <c r="J7" s="140"/>
    </row>
    <row r="8" spans="1:15" ht="18.75">
      <c r="F8" s="4"/>
      <c r="G8" s="4"/>
      <c r="H8" s="4"/>
      <c r="I8" s="4"/>
      <c r="J8" s="4"/>
    </row>
    <row r="9" spans="1:15" ht="81" customHeight="1">
      <c r="C9" s="137" t="s">
        <v>284</v>
      </c>
      <c r="D9" s="137"/>
      <c r="E9" s="137"/>
      <c r="F9" s="137"/>
      <c r="G9" s="137"/>
      <c r="H9" s="137"/>
      <c r="I9" s="137"/>
      <c r="J9" s="137"/>
      <c r="K9" s="137"/>
      <c r="L9" s="137"/>
      <c r="O9" s="5"/>
    </row>
    <row r="11" spans="1:15" ht="20.25" customHeight="1">
      <c r="C11" s="137" t="s">
        <v>283</v>
      </c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5" ht="41.25" customHeight="1"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5" ht="18" customHeight="1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20.25" customHeight="1">
      <c r="D14" s="137" t="s">
        <v>271</v>
      </c>
      <c r="E14" s="137"/>
      <c r="F14" s="137"/>
      <c r="G14" s="137"/>
      <c r="H14" s="137"/>
      <c r="I14" s="137"/>
      <c r="J14" s="137"/>
      <c r="K14" s="137"/>
    </row>
    <row r="15" spans="1:15" ht="20.25" customHeight="1">
      <c r="D15" s="141"/>
      <c r="E15" s="141"/>
      <c r="F15" s="141"/>
      <c r="G15" s="141"/>
      <c r="H15" s="141"/>
      <c r="I15" s="141"/>
      <c r="J15" s="141"/>
      <c r="K15" s="141"/>
    </row>
    <row r="17" spans="9:14" ht="38.25" customHeight="1">
      <c r="J17" s="136" t="s">
        <v>112</v>
      </c>
      <c r="K17" s="136"/>
      <c r="L17" s="136"/>
      <c r="M17" s="136"/>
      <c r="N17" s="136"/>
    </row>
    <row r="18" spans="9:14" ht="18.75">
      <c r="J18" s="76"/>
      <c r="K18" s="76"/>
      <c r="L18" s="76"/>
      <c r="M18" s="76"/>
      <c r="N18" s="76"/>
    </row>
    <row r="19" spans="9:14" ht="18.75" customHeight="1">
      <c r="J19" s="136" t="s">
        <v>67</v>
      </c>
      <c r="K19" s="136"/>
      <c r="L19" s="136"/>
      <c r="M19" s="136"/>
      <c r="N19" s="136"/>
    </row>
    <row r="20" spans="9:14" ht="36.75" customHeight="1">
      <c r="J20" s="136" t="s">
        <v>113</v>
      </c>
      <c r="K20" s="136"/>
      <c r="L20" s="136"/>
      <c r="M20" s="136"/>
      <c r="N20" s="136"/>
    </row>
    <row r="21" spans="9:14" ht="24.95" customHeight="1">
      <c r="J21" s="138" t="s">
        <v>69</v>
      </c>
      <c r="K21" s="136"/>
      <c r="L21" s="136"/>
      <c r="M21" s="136"/>
      <c r="N21" s="136"/>
    </row>
    <row r="23" spans="9:14" ht="18.75">
      <c r="J23" s="136" t="s">
        <v>114</v>
      </c>
      <c r="K23" s="136"/>
      <c r="L23" s="136"/>
      <c r="M23" s="136"/>
      <c r="N23" s="136"/>
    </row>
    <row r="24" spans="9:14" ht="20.100000000000001" customHeight="1">
      <c r="J24" s="138" t="s">
        <v>68</v>
      </c>
      <c r="K24" s="136"/>
      <c r="L24" s="136"/>
      <c r="M24" s="136"/>
      <c r="N24" s="136"/>
    </row>
    <row r="25" spans="9:14" ht="20.100000000000001" customHeight="1">
      <c r="J25" s="136"/>
      <c r="K25" s="136"/>
      <c r="L25" s="136"/>
      <c r="M25" s="136"/>
      <c r="N25" s="136"/>
    </row>
    <row r="28" spans="9:14" ht="18.75">
      <c r="M28" s="2"/>
      <c r="N28" s="2"/>
    </row>
    <row r="30" spans="9:14" ht="15.75">
      <c r="I30" s="3"/>
      <c r="J30" s="3"/>
      <c r="K30" s="3"/>
      <c r="L30" s="3"/>
    </row>
    <row r="32" spans="9:14">
      <c r="K32" s="1"/>
    </row>
    <row r="33" spans="11:11">
      <c r="K33" s="1"/>
    </row>
    <row r="34" spans="11:11">
      <c r="K34" s="1"/>
    </row>
  </sheetData>
  <sheetProtection password="CE20" sheet="1" objects="1" scenarios="1" selectLockedCells="1" selectUnlockedCells="1"/>
  <mergeCells count="13">
    <mergeCell ref="J1:N4"/>
    <mergeCell ref="C9:L9"/>
    <mergeCell ref="E7:J7"/>
    <mergeCell ref="D14:K14"/>
    <mergeCell ref="D15:K15"/>
    <mergeCell ref="A1:E4"/>
    <mergeCell ref="J17:N17"/>
    <mergeCell ref="C11:L12"/>
    <mergeCell ref="J23:N23"/>
    <mergeCell ref="J24:N25"/>
    <mergeCell ref="J21:N21"/>
    <mergeCell ref="J20:N20"/>
    <mergeCell ref="J19:N19"/>
  </mergeCells>
  <phoneticPr fontId="2" type="noConversion"/>
  <printOptions horizontalCentered="1" verticalCentered="1"/>
  <pageMargins left="0.55118110236220474" right="0.39370078740157483" top="0.39370078740157483" bottom="0.39370078740157483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0"/>
  <sheetViews>
    <sheetView view="pageBreakPreview" zoomScale="70" zoomScaleNormal="90" zoomScaleSheetLayoutView="70" workbookViewId="0">
      <pane ySplit="7" topLeftCell="A38" activePane="bottomLeft" state="frozen"/>
      <selection pane="bottomLeft" activeCell="K48" sqref="K48"/>
    </sheetView>
  </sheetViews>
  <sheetFormatPr defaultRowHeight="12.75"/>
  <cols>
    <col min="1" max="1" width="12.42578125" customWidth="1"/>
    <col min="2" max="2" width="60.7109375" customWidth="1"/>
    <col min="3" max="3" width="10.28515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5" width="6.42578125" customWidth="1"/>
    <col min="16" max="17" width="6.42578125" style="52" customWidth="1"/>
    <col min="18" max="19" width="6.42578125" customWidth="1"/>
  </cols>
  <sheetData>
    <row r="1" spans="1:56" ht="15.75">
      <c r="A1" s="194" t="s">
        <v>66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83"/>
    </row>
    <row r="2" spans="1:56" ht="3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13"/>
      <c r="Q2" s="113"/>
      <c r="R2" s="8"/>
    </row>
    <row r="3" spans="1:56" s="31" customFormat="1" ht="30" customHeight="1">
      <c r="A3" s="204" t="s">
        <v>5</v>
      </c>
      <c r="B3" s="177" t="s">
        <v>289</v>
      </c>
      <c r="C3" s="179" t="s">
        <v>6</v>
      </c>
      <c r="D3" s="165" t="s">
        <v>7</v>
      </c>
      <c r="E3" s="166"/>
      <c r="F3" s="166"/>
      <c r="G3" s="166"/>
      <c r="H3" s="166"/>
      <c r="I3" s="167"/>
      <c r="J3" s="188" t="s">
        <v>11</v>
      </c>
      <c r="K3" s="189"/>
      <c r="L3" s="189"/>
      <c r="M3" s="189"/>
      <c r="N3" s="189"/>
      <c r="O3" s="189"/>
      <c r="P3" s="189"/>
      <c r="Q3" s="189"/>
      <c r="R3" s="189"/>
      <c r="S3" s="190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</row>
    <row r="4" spans="1:56" s="31" customFormat="1" ht="30.95" customHeight="1">
      <c r="A4" s="205"/>
      <c r="B4" s="178"/>
      <c r="C4" s="180"/>
      <c r="D4" s="182" t="s">
        <v>8</v>
      </c>
      <c r="E4" s="185" t="s">
        <v>13</v>
      </c>
      <c r="F4" s="174" t="s">
        <v>9</v>
      </c>
      <c r="G4" s="175"/>
      <c r="H4" s="175"/>
      <c r="I4" s="176"/>
      <c r="J4" s="144" t="s">
        <v>2</v>
      </c>
      <c r="K4" s="145"/>
      <c r="L4" s="144" t="s">
        <v>3</v>
      </c>
      <c r="M4" s="145"/>
      <c r="N4" s="144" t="s">
        <v>4</v>
      </c>
      <c r="O4" s="145"/>
      <c r="P4" s="144" t="s">
        <v>51</v>
      </c>
      <c r="Q4" s="145"/>
      <c r="R4" s="149" t="s">
        <v>170</v>
      </c>
      <c r="S4" s="15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</row>
    <row r="5" spans="1:56" s="31" customFormat="1" ht="14.45" customHeight="1">
      <c r="A5" s="205"/>
      <c r="B5" s="178"/>
      <c r="C5" s="180"/>
      <c r="D5" s="183"/>
      <c r="E5" s="180"/>
      <c r="F5" s="182" t="s">
        <v>12</v>
      </c>
      <c r="G5" s="171" t="s">
        <v>10</v>
      </c>
      <c r="H5" s="172"/>
      <c r="I5" s="173"/>
      <c r="J5" s="142" t="s">
        <v>75</v>
      </c>
      <c r="K5" s="142" t="s">
        <v>76</v>
      </c>
      <c r="L5" s="142" t="s">
        <v>110</v>
      </c>
      <c r="M5" s="142" t="s">
        <v>264</v>
      </c>
      <c r="N5" s="142" t="s">
        <v>255</v>
      </c>
      <c r="O5" s="142" t="s">
        <v>310</v>
      </c>
      <c r="P5" s="142" t="s">
        <v>256</v>
      </c>
      <c r="Q5" s="142" t="s">
        <v>311</v>
      </c>
      <c r="R5" s="142" t="s">
        <v>257</v>
      </c>
      <c r="S5" s="151" t="s">
        <v>312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</row>
    <row r="6" spans="1:56" s="31" customFormat="1" ht="150" customHeight="1">
      <c r="A6" s="206"/>
      <c r="B6" s="143"/>
      <c r="C6" s="181"/>
      <c r="D6" s="184"/>
      <c r="E6" s="181"/>
      <c r="F6" s="184"/>
      <c r="G6" s="82" t="s">
        <v>43</v>
      </c>
      <c r="H6" s="32" t="s">
        <v>44</v>
      </c>
      <c r="I6" s="32" t="s">
        <v>45</v>
      </c>
      <c r="J6" s="143"/>
      <c r="K6" s="143"/>
      <c r="L6" s="143"/>
      <c r="M6" s="143"/>
      <c r="N6" s="143"/>
      <c r="O6" s="143"/>
      <c r="P6" s="143"/>
      <c r="Q6" s="143"/>
      <c r="R6" s="143"/>
      <c r="S6" s="1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</row>
    <row r="7" spans="1:56" s="50" customFormat="1" ht="15.75">
      <c r="A7" s="53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10">
        <v>16</v>
      </c>
      <c r="Q7" s="10">
        <v>17</v>
      </c>
      <c r="R7" s="9">
        <v>18</v>
      </c>
      <c r="S7" s="54">
        <v>19</v>
      </c>
      <c r="T7" s="51" t="s">
        <v>79</v>
      </c>
      <c r="U7" s="51" t="s">
        <v>80</v>
      </c>
    </row>
    <row r="8" spans="1:56" s="27" customFormat="1" ht="30.95" customHeight="1">
      <c r="A8" s="55" t="s">
        <v>14</v>
      </c>
      <c r="B8" s="47" t="s">
        <v>288</v>
      </c>
      <c r="C8" s="48" t="s">
        <v>309</v>
      </c>
      <c r="D8" s="49">
        <f t="shared" ref="D8:S8" si="0">SUM(D9:D20)</f>
        <v>2106</v>
      </c>
      <c r="E8" s="49">
        <f t="shared" si="0"/>
        <v>702</v>
      </c>
      <c r="F8" s="49">
        <f t="shared" si="0"/>
        <v>1404</v>
      </c>
      <c r="G8" s="49">
        <f t="shared" si="0"/>
        <v>1091</v>
      </c>
      <c r="H8" s="49">
        <f t="shared" si="0"/>
        <v>313</v>
      </c>
      <c r="I8" s="49">
        <f t="shared" si="0"/>
        <v>0</v>
      </c>
      <c r="J8" s="49">
        <f t="shared" si="0"/>
        <v>612</v>
      </c>
      <c r="K8" s="49">
        <f t="shared" si="0"/>
        <v>792</v>
      </c>
      <c r="L8" s="49">
        <f t="shared" si="0"/>
        <v>0</v>
      </c>
      <c r="M8" s="49">
        <f t="shared" si="0"/>
        <v>0</v>
      </c>
      <c r="N8" s="49">
        <f t="shared" si="0"/>
        <v>0</v>
      </c>
      <c r="O8" s="49">
        <f t="shared" si="0"/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191" t="s">
        <v>81</v>
      </c>
      <c r="U8" s="191"/>
    </row>
    <row r="9" spans="1:56" ht="15.75">
      <c r="A9" s="56" t="s">
        <v>292</v>
      </c>
      <c r="B9" s="11" t="s">
        <v>293</v>
      </c>
      <c r="C9" s="12" t="s">
        <v>70</v>
      </c>
      <c r="D9" s="125">
        <f t="shared" ref="D9:D20" si="1">E9+F9</f>
        <v>117</v>
      </c>
      <c r="E9" s="125">
        <v>39</v>
      </c>
      <c r="F9" s="125">
        <f t="shared" ref="F9:F20" si="2">J9+K9+L9+M9+N9+O9</f>
        <v>78</v>
      </c>
      <c r="G9" s="125">
        <f t="shared" ref="G9:G20" si="3">F9-H9-I9</f>
        <v>78</v>
      </c>
      <c r="H9" s="125">
        <v>0</v>
      </c>
      <c r="I9" s="125">
        <v>0</v>
      </c>
      <c r="J9" s="125">
        <v>34</v>
      </c>
      <c r="K9" s="125">
        <v>44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57">
        <v>0</v>
      </c>
      <c r="T9" s="52">
        <f>SUM(J9:K20)/39</f>
        <v>36</v>
      </c>
      <c r="U9" s="52">
        <f>SUM(D9:D20)/39</f>
        <v>54</v>
      </c>
    </row>
    <row r="10" spans="1:56" ht="15.75">
      <c r="A10" s="56" t="s">
        <v>294</v>
      </c>
      <c r="B10" s="11" t="s">
        <v>295</v>
      </c>
      <c r="C10" s="12" t="s">
        <v>71</v>
      </c>
      <c r="D10" s="125">
        <f t="shared" si="1"/>
        <v>175</v>
      </c>
      <c r="E10" s="125">
        <v>58</v>
      </c>
      <c r="F10" s="125">
        <f t="shared" si="2"/>
        <v>117</v>
      </c>
      <c r="G10" s="125">
        <f t="shared" si="3"/>
        <v>117</v>
      </c>
      <c r="H10" s="125">
        <v>0</v>
      </c>
      <c r="I10" s="125">
        <v>0</v>
      </c>
      <c r="J10" s="125">
        <v>51</v>
      </c>
      <c r="K10" s="125">
        <v>66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57">
        <v>0</v>
      </c>
    </row>
    <row r="11" spans="1:56" ht="15.75">
      <c r="A11" s="112" t="s">
        <v>296</v>
      </c>
      <c r="B11" s="126" t="s">
        <v>23</v>
      </c>
      <c r="C11" s="30" t="s">
        <v>71</v>
      </c>
      <c r="D11" s="13">
        <f t="shared" si="1"/>
        <v>117</v>
      </c>
      <c r="E11" s="13">
        <v>39</v>
      </c>
      <c r="F11" s="13">
        <f t="shared" si="2"/>
        <v>78</v>
      </c>
      <c r="G11" s="13">
        <f t="shared" si="3"/>
        <v>0</v>
      </c>
      <c r="H11" s="13">
        <v>78</v>
      </c>
      <c r="I11" s="13">
        <v>0</v>
      </c>
      <c r="J11" s="13">
        <v>34</v>
      </c>
      <c r="K11" s="13">
        <v>44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62">
        <v>0</v>
      </c>
      <c r="T11">
        <f>SUM(J9:J20)/17</f>
        <v>36</v>
      </c>
      <c r="U11">
        <f>SUM(K9:K20)/22</f>
        <v>36</v>
      </c>
    </row>
    <row r="12" spans="1:56" ht="15.75">
      <c r="A12" s="56" t="s">
        <v>297</v>
      </c>
      <c r="B12" s="11" t="s">
        <v>22</v>
      </c>
      <c r="C12" s="12" t="s">
        <v>71</v>
      </c>
      <c r="D12" s="125">
        <f t="shared" si="1"/>
        <v>175</v>
      </c>
      <c r="E12" s="125">
        <v>58</v>
      </c>
      <c r="F12" s="125">
        <f t="shared" si="2"/>
        <v>117</v>
      </c>
      <c r="G12" s="125">
        <f t="shared" si="3"/>
        <v>117</v>
      </c>
      <c r="H12" s="125">
        <v>0</v>
      </c>
      <c r="I12" s="125">
        <v>0</v>
      </c>
      <c r="J12" s="125">
        <v>51</v>
      </c>
      <c r="K12" s="125">
        <v>66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57">
        <v>0</v>
      </c>
    </row>
    <row r="13" spans="1:56" ht="15.75">
      <c r="A13" s="56" t="s">
        <v>298</v>
      </c>
      <c r="B13" s="11" t="s">
        <v>299</v>
      </c>
      <c r="C13" s="12" t="s">
        <v>71</v>
      </c>
      <c r="D13" s="125">
        <f t="shared" si="1"/>
        <v>176</v>
      </c>
      <c r="E13" s="125">
        <v>59</v>
      </c>
      <c r="F13" s="125">
        <f>J13+K13+L13+M13+N13+O13</f>
        <v>117</v>
      </c>
      <c r="G13" s="125">
        <f t="shared" si="3"/>
        <v>117</v>
      </c>
      <c r="H13" s="125">
        <v>0</v>
      </c>
      <c r="I13" s="125">
        <v>0</v>
      </c>
      <c r="J13" s="125">
        <v>51</v>
      </c>
      <c r="K13" s="125">
        <v>66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57">
        <v>0</v>
      </c>
    </row>
    <row r="14" spans="1:56" ht="15.75">
      <c r="A14" s="56" t="s">
        <v>300</v>
      </c>
      <c r="B14" s="11" t="s">
        <v>115</v>
      </c>
      <c r="C14" s="12" t="s">
        <v>71</v>
      </c>
      <c r="D14" s="125">
        <f t="shared" si="1"/>
        <v>117</v>
      </c>
      <c r="E14" s="125">
        <v>39</v>
      </c>
      <c r="F14" s="125">
        <f t="shared" si="2"/>
        <v>78</v>
      </c>
      <c r="G14" s="125">
        <f t="shared" si="3"/>
        <v>58</v>
      </c>
      <c r="H14" s="125">
        <v>20</v>
      </c>
      <c r="I14" s="125">
        <v>0</v>
      </c>
      <c r="J14" s="125">
        <v>34</v>
      </c>
      <c r="K14" s="125">
        <v>44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57">
        <v>0</v>
      </c>
    </row>
    <row r="15" spans="1:56" ht="15.75">
      <c r="A15" s="56" t="s">
        <v>301</v>
      </c>
      <c r="B15" s="11" t="s">
        <v>116</v>
      </c>
      <c r="C15" s="12" t="s">
        <v>71</v>
      </c>
      <c r="D15" s="125">
        <f t="shared" si="1"/>
        <v>117</v>
      </c>
      <c r="E15" s="125">
        <v>39</v>
      </c>
      <c r="F15" s="125">
        <f t="shared" si="2"/>
        <v>78</v>
      </c>
      <c r="G15" s="125">
        <f t="shared" si="3"/>
        <v>78</v>
      </c>
      <c r="H15" s="125">
        <v>0</v>
      </c>
      <c r="I15" s="125">
        <v>0</v>
      </c>
      <c r="J15" s="125">
        <v>34</v>
      </c>
      <c r="K15" s="125">
        <v>44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57">
        <v>0</v>
      </c>
    </row>
    <row r="16" spans="1:56" ht="15.75">
      <c r="A16" s="56" t="s">
        <v>302</v>
      </c>
      <c r="B16" s="11" t="s">
        <v>24</v>
      </c>
      <c r="C16" s="12" t="s">
        <v>303</v>
      </c>
      <c r="D16" s="125">
        <f t="shared" si="1"/>
        <v>176</v>
      </c>
      <c r="E16" s="125">
        <v>59</v>
      </c>
      <c r="F16" s="125">
        <f t="shared" si="2"/>
        <v>117</v>
      </c>
      <c r="G16" s="125">
        <f t="shared" si="3"/>
        <v>2</v>
      </c>
      <c r="H16" s="125">
        <v>115</v>
      </c>
      <c r="I16" s="125">
        <v>0</v>
      </c>
      <c r="J16" s="125">
        <v>51</v>
      </c>
      <c r="K16" s="125">
        <v>66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57">
        <v>0</v>
      </c>
    </row>
    <row r="17" spans="1:24" ht="15.75">
      <c r="A17" s="56" t="s">
        <v>304</v>
      </c>
      <c r="B17" s="11" t="s">
        <v>74</v>
      </c>
      <c r="C17" s="12" t="s">
        <v>71</v>
      </c>
      <c r="D17" s="125">
        <f t="shared" si="1"/>
        <v>105</v>
      </c>
      <c r="E17" s="125">
        <v>35</v>
      </c>
      <c r="F17" s="125">
        <f t="shared" si="2"/>
        <v>70</v>
      </c>
      <c r="G17" s="125">
        <f t="shared" si="3"/>
        <v>30</v>
      </c>
      <c r="H17" s="125">
        <v>40</v>
      </c>
      <c r="I17" s="125">
        <v>0</v>
      </c>
      <c r="J17" s="125">
        <v>32</v>
      </c>
      <c r="K17" s="125">
        <v>38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57">
        <v>0</v>
      </c>
    </row>
    <row r="18" spans="1:24" ht="15.75">
      <c r="A18" s="56" t="s">
        <v>305</v>
      </c>
      <c r="B18" s="11" t="s">
        <v>28</v>
      </c>
      <c r="C18" s="12" t="s">
        <v>70</v>
      </c>
      <c r="D18" s="125">
        <f t="shared" si="1"/>
        <v>435</v>
      </c>
      <c r="E18" s="125">
        <v>145</v>
      </c>
      <c r="F18" s="125">
        <f t="shared" si="2"/>
        <v>290</v>
      </c>
      <c r="G18" s="125">
        <f t="shared" si="3"/>
        <v>290</v>
      </c>
      <c r="H18" s="125">
        <v>0</v>
      </c>
      <c r="I18" s="125">
        <v>0</v>
      </c>
      <c r="J18" s="125">
        <v>120</v>
      </c>
      <c r="K18" s="125">
        <v>170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57">
        <v>0</v>
      </c>
    </row>
    <row r="19" spans="1:24" s="25" customFormat="1" ht="31.5">
      <c r="A19" s="127" t="s">
        <v>306</v>
      </c>
      <c r="B19" s="23" t="s">
        <v>307</v>
      </c>
      <c r="C19" s="75" t="s">
        <v>71</v>
      </c>
      <c r="D19" s="24">
        <f t="shared" si="1"/>
        <v>142</v>
      </c>
      <c r="E19" s="24">
        <v>47</v>
      </c>
      <c r="F19" s="24">
        <f t="shared" si="2"/>
        <v>95</v>
      </c>
      <c r="G19" s="24">
        <f t="shared" si="3"/>
        <v>65</v>
      </c>
      <c r="H19" s="24">
        <v>30</v>
      </c>
      <c r="I19" s="24">
        <v>0</v>
      </c>
      <c r="J19" s="24">
        <v>51</v>
      </c>
      <c r="K19" s="24">
        <v>44</v>
      </c>
      <c r="L19" s="24">
        <v>0</v>
      </c>
      <c r="M19" s="24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62">
        <v>0</v>
      </c>
    </row>
    <row r="20" spans="1:24" ht="15.75">
      <c r="A20" s="56" t="s">
        <v>308</v>
      </c>
      <c r="B20" s="128" t="s">
        <v>117</v>
      </c>
      <c r="C20" s="75" t="s">
        <v>70</v>
      </c>
      <c r="D20" s="125">
        <f t="shared" si="1"/>
        <v>254</v>
      </c>
      <c r="E20" s="125">
        <v>85</v>
      </c>
      <c r="F20" s="125">
        <f t="shared" si="2"/>
        <v>169</v>
      </c>
      <c r="G20" s="125">
        <f t="shared" si="3"/>
        <v>139</v>
      </c>
      <c r="H20" s="125">
        <v>30</v>
      </c>
      <c r="I20" s="125">
        <v>0</v>
      </c>
      <c r="J20" s="125">
        <v>69</v>
      </c>
      <c r="K20" s="125">
        <v>100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57">
        <v>0</v>
      </c>
    </row>
    <row r="21" spans="1:24" s="27" customFormat="1" ht="33.75" customHeight="1">
      <c r="A21" s="59" t="s">
        <v>16</v>
      </c>
      <c r="B21" s="35" t="s">
        <v>287</v>
      </c>
      <c r="C21" s="33" t="s">
        <v>281</v>
      </c>
      <c r="D21" s="34">
        <f>SUM(D22:D26)</f>
        <v>936</v>
      </c>
      <c r="E21" s="34">
        <f>SUM(E22:E26)</f>
        <v>312</v>
      </c>
      <c r="F21" s="34">
        <f>SUM(F22:F26)</f>
        <v>624</v>
      </c>
      <c r="G21" s="34">
        <f>SUM(G22:G26)</f>
        <v>74</v>
      </c>
      <c r="H21" s="34">
        <f>SUM(H22:H26)</f>
        <v>550</v>
      </c>
      <c r="I21" s="34">
        <f t="shared" ref="I21:S21" si="4">SUM(I22:I26)</f>
        <v>0</v>
      </c>
      <c r="J21" s="34">
        <f t="shared" si="4"/>
        <v>0</v>
      </c>
      <c r="K21" s="34">
        <f t="shared" si="4"/>
        <v>0</v>
      </c>
      <c r="L21" s="34">
        <f t="shared" si="4"/>
        <v>112</v>
      </c>
      <c r="M21" s="34">
        <f t="shared" si="4"/>
        <v>56</v>
      </c>
      <c r="N21" s="34">
        <f t="shared" si="4"/>
        <v>112</v>
      </c>
      <c r="O21" s="34">
        <f t="shared" si="4"/>
        <v>64</v>
      </c>
      <c r="P21" s="34">
        <f t="shared" si="4"/>
        <v>112</v>
      </c>
      <c r="Q21" s="34">
        <f t="shared" si="4"/>
        <v>64</v>
      </c>
      <c r="R21" s="34">
        <f t="shared" si="4"/>
        <v>52</v>
      </c>
      <c r="S21" s="34">
        <f t="shared" si="4"/>
        <v>52</v>
      </c>
      <c r="T21" s="153" t="s">
        <v>82</v>
      </c>
      <c r="U21" s="153"/>
    </row>
    <row r="22" spans="1:24" s="52" customFormat="1" ht="15.75">
      <c r="A22" s="56" t="s">
        <v>17</v>
      </c>
      <c r="B22" s="11" t="s">
        <v>18</v>
      </c>
      <c r="C22" s="10" t="s">
        <v>56</v>
      </c>
      <c r="D22" s="10">
        <f>E22+F22</f>
        <v>58</v>
      </c>
      <c r="E22" s="10">
        <v>10</v>
      </c>
      <c r="F22" s="10">
        <f>J22+K22+L22+M22+N22+O22+P22+Q22</f>
        <v>48</v>
      </c>
      <c r="G22" s="10">
        <f>F22-H22</f>
        <v>14</v>
      </c>
      <c r="H22" s="10">
        <v>34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48</v>
      </c>
      <c r="O22" s="10">
        <v>0</v>
      </c>
      <c r="P22" s="10">
        <v>0</v>
      </c>
      <c r="Q22" s="10">
        <v>0</v>
      </c>
      <c r="R22" s="10">
        <v>0</v>
      </c>
      <c r="S22" s="57">
        <v>0</v>
      </c>
      <c r="T22" s="73">
        <f>SUM(L22:L26,L29:L31,L34:L49,L54:L59,L61:L67,L69:L73,L75:L79,L81:L83,L85:L86)/16</f>
        <v>36</v>
      </c>
      <c r="U22" s="73">
        <f>SUM(M22:M26,M29:M31,M34:M51,M54:M59,M61:M67,M69:M73,M75:M79,M81:M83,M85:M86)/23</f>
        <v>36</v>
      </c>
      <c r="V22" s="73"/>
    </row>
    <row r="23" spans="1:24" ht="15.75">
      <c r="A23" s="56" t="s">
        <v>19</v>
      </c>
      <c r="B23" s="11" t="s">
        <v>119</v>
      </c>
      <c r="C23" s="10" t="s">
        <v>56</v>
      </c>
      <c r="D23" s="10">
        <f>E23+F23</f>
        <v>58</v>
      </c>
      <c r="E23" s="10">
        <v>10</v>
      </c>
      <c r="F23" s="10">
        <f>J23+K23+L23+M23+N23+O23+P23+Q23</f>
        <v>48</v>
      </c>
      <c r="G23" s="10">
        <f>F23-H23</f>
        <v>40</v>
      </c>
      <c r="H23" s="10">
        <v>8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48</v>
      </c>
      <c r="Q23" s="10">
        <v>0</v>
      </c>
      <c r="R23" s="10">
        <v>0</v>
      </c>
      <c r="S23" s="57">
        <v>0</v>
      </c>
      <c r="T23" s="73"/>
      <c r="U23" s="73"/>
      <c r="V23" s="73"/>
    </row>
    <row r="24" spans="1:24" s="52" customFormat="1" ht="15.75" customHeight="1">
      <c r="A24" s="56" t="s">
        <v>20</v>
      </c>
      <c r="B24" s="11" t="s">
        <v>22</v>
      </c>
      <c r="C24" s="10" t="s">
        <v>56</v>
      </c>
      <c r="D24" s="10">
        <f>E24+F24</f>
        <v>60</v>
      </c>
      <c r="E24" s="10">
        <v>12</v>
      </c>
      <c r="F24" s="10">
        <f>J24+K24+L24+M24+N24+O24+P24+Q24</f>
        <v>48</v>
      </c>
      <c r="G24" s="10">
        <f>F24-H24</f>
        <v>4</v>
      </c>
      <c r="H24" s="10">
        <v>44</v>
      </c>
      <c r="I24" s="10">
        <v>0</v>
      </c>
      <c r="J24" s="10">
        <v>0</v>
      </c>
      <c r="K24" s="10">
        <v>0</v>
      </c>
      <c r="L24" s="10">
        <v>48</v>
      </c>
      <c r="M24" s="10">
        <v>0</v>
      </c>
      <c r="N24" s="10">
        <v>0</v>
      </c>
      <c r="O24" s="10">
        <v>0</v>
      </c>
      <c r="P24" s="10">
        <v>0</v>
      </c>
      <c r="Q24" s="122">
        <v>0</v>
      </c>
      <c r="R24" s="10">
        <v>0</v>
      </c>
      <c r="S24" s="57">
        <v>0</v>
      </c>
      <c r="T24" s="154" t="s">
        <v>83</v>
      </c>
      <c r="U24" s="154"/>
    </row>
    <row r="25" spans="1:24" s="27" customFormat="1" ht="30.95" customHeight="1">
      <c r="A25" s="56" t="s">
        <v>21</v>
      </c>
      <c r="B25" s="28" t="s">
        <v>23</v>
      </c>
      <c r="C25" s="123" t="s">
        <v>279</v>
      </c>
      <c r="D25" s="13">
        <f>E25+F25</f>
        <v>280</v>
      </c>
      <c r="E25" s="13">
        <v>40</v>
      </c>
      <c r="F25" s="13">
        <f>J25+K25+L25+M25+N25+O25+P25+Q25+R25+S25</f>
        <v>240</v>
      </c>
      <c r="G25" s="13">
        <f>F25-H25</f>
        <v>0</v>
      </c>
      <c r="H25" s="13">
        <v>240</v>
      </c>
      <c r="I25" s="13">
        <v>0</v>
      </c>
      <c r="J25" s="13">
        <v>0</v>
      </c>
      <c r="K25" s="13">
        <v>0</v>
      </c>
      <c r="L25" s="13">
        <v>32</v>
      </c>
      <c r="M25" s="13">
        <v>28</v>
      </c>
      <c r="N25" s="13">
        <v>32</v>
      </c>
      <c r="O25" s="13">
        <v>32</v>
      </c>
      <c r="P25" s="13">
        <v>32</v>
      </c>
      <c r="Q25" s="13">
        <v>32</v>
      </c>
      <c r="R25" s="13">
        <v>26</v>
      </c>
      <c r="S25" s="62">
        <v>26</v>
      </c>
      <c r="T25" s="73">
        <f>SUM(N22:N26,N29:N31,N34:N51,N54:N59,N61:N67,N69:N73,N75:N79,N81:N83,N85:N86)/16</f>
        <v>36</v>
      </c>
      <c r="U25" s="73">
        <f>SUM(O22:O26,O29:O31,O34:O51,O54:O59,O61:O67,O69:O73,O75:O79,O81:O83,O85:O86)/23.5</f>
        <v>36</v>
      </c>
      <c r="V25" s="73"/>
      <c r="W25" s="29"/>
      <c r="X25" s="29"/>
    </row>
    <row r="26" spans="1:24" s="51" customFormat="1" ht="22.5">
      <c r="A26" s="56" t="s">
        <v>118</v>
      </c>
      <c r="B26" s="28" t="s">
        <v>24</v>
      </c>
      <c r="C26" s="124" t="s">
        <v>278</v>
      </c>
      <c r="D26" s="13">
        <f>E26+F26</f>
        <v>480</v>
      </c>
      <c r="E26" s="13">
        <v>240</v>
      </c>
      <c r="F26" s="13">
        <f>J26+K26+L26+M26+N26+O26+P26+Q26+R26+S26</f>
        <v>240</v>
      </c>
      <c r="G26" s="13">
        <f>F26-H26</f>
        <v>16</v>
      </c>
      <c r="H26" s="13">
        <v>224</v>
      </c>
      <c r="I26" s="13">
        <v>0</v>
      </c>
      <c r="J26" s="13">
        <v>0</v>
      </c>
      <c r="K26" s="13">
        <v>0</v>
      </c>
      <c r="L26" s="13">
        <v>32</v>
      </c>
      <c r="M26" s="13">
        <v>28</v>
      </c>
      <c r="N26" s="13">
        <v>32</v>
      </c>
      <c r="O26" s="13">
        <v>32</v>
      </c>
      <c r="P26" s="13">
        <v>32</v>
      </c>
      <c r="Q26" s="13">
        <v>32</v>
      </c>
      <c r="R26" s="13">
        <v>26</v>
      </c>
      <c r="S26" s="62">
        <v>26</v>
      </c>
      <c r="T26" s="154" t="s">
        <v>88</v>
      </c>
      <c r="U26" s="154"/>
    </row>
    <row r="27" spans="1:24" ht="3" customHeight="1">
      <c r="A27" s="56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2"/>
      <c r="R27" s="10"/>
      <c r="S27" s="57"/>
      <c r="T27" s="155"/>
      <c r="U27" s="155"/>
    </row>
    <row r="28" spans="1:24" s="27" customFormat="1" ht="33" customHeight="1">
      <c r="A28" s="59" t="s">
        <v>25</v>
      </c>
      <c r="B28" s="35" t="s">
        <v>286</v>
      </c>
      <c r="C28" s="34" t="s">
        <v>277</v>
      </c>
      <c r="D28" s="34">
        <f>SUM(D29:D31)</f>
        <v>402</v>
      </c>
      <c r="E28" s="34">
        <f t="shared" ref="E28:S28" si="5">SUM(E29:E31)</f>
        <v>130</v>
      </c>
      <c r="F28" s="34">
        <f t="shared" si="5"/>
        <v>272</v>
      </c>
      <c r="G28" s="34">
        <f t="shared" si="5"/>
        <v>206</v>
      </c>
      <c r="H28" s="34">
        <f t="shared" si="5"/>
        <v>66</v>
      </c>
      <c r="I28" s="34">
        <f t="shared" si="5"/>
        <v>0</v>
      </c>
      <c r="J28" s="34">
        <f t="shared" si="5"/>
        <v>0</v>
      </c>
      <c r="K28" s="34">
        <f t="shared" si="5"/>
        <v>0</v>
      </c>
      <c r="L28" s="34">
        <f t="shared" si="5"/>
        <v>160</v>
      </c>
      <c r="M28" s="34">
        <f t="shared" si="5"/>
        <v>112</v>
      </c>
      <c r="N28" s="34">
        <f t="shared" si="5"/>
        <v>0</v>
      </c>
      <c r="O28" s="34">
        <f t="shared" si="5"/>
        <v>0</v>
      </c>
      <c r="P28" s="34">
        <f t="shared" si="5"/>
        <v>0</v>
      </c>
      <c r="Q28" s="34">
        <f t="shared" si="5"/>
        <v>0</v>
      </c>
      <c r="R28" s="34">
        <f t="shared" si="5"/>
        <v>0</v>
      </c>
      <c r="S28" s="34">
        <f t="shared" si="5"/>
        <v>0</v>
      </c>
      <c r="T28" s="27">
        <f>SUM(P22:P26,P29:P31,P34:P51,P54:P59,P61:P67,P69:P73,P75:P79,P81:P83,P85:P86)/16</f>
        <v>36</v>
      </c>
      <c r="U28" s="27">
        <f>SUM(Q22:Q26,Q29:Q31,Q34:Q51,Q54:Q59,Q61:Q67,Q69:Q73,Q75:Q79,Q81:Q83,Q85:Q86)/23</f>
        <v>36</v>
      </c>
    </row>
    <row r="29" spans="1:24" ht="15.75">
      <c r="A29" s="56" t="s">
        <v>26</v>
      </c>
      <c r="B29" s="11" t="s">
        <v>28</v>
      </c>
      <c r="C29" s="13" t="s">
        <v>123</v>
      </c>
      <c r="D29" s="10">
        <f>E29+F29</f>
        <v>136</v>
      </c>
      <c r="E29" s="10">
        <v>44</v>
      </c>
      <c r="F29" s="13">
        <f>J29+K29+L29+M29+N29+O29+P29+Q29+R29+S29</f>
        <v>92</v>
      </c>
      <c r="G29" s="10">
        <f>F29-H29</f>
        <v>72</v>
      </c>
      <c r="H29" s="10">
        <v>20</v>
      </c>
      <c r="I29" s="10">
        <v>0</v>
      </c>
      <c r="J29" s="10">
        <v>0</v>
      </c>
      <c r="K29" s="10">
        <v>0</v>
      </c>
      <c r="L29" s="10">
        <v>64</v>
      </c>
      <c r="M29" s="10">
        <v>28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57">
        <v>0</v>
      </c>
      <c r="T29" s="155" t="s">
        <v>254</v>
      </c>
      <c r="U29" s="155"/>
    </row>
    <row r="30" spans="1:24" s="78" customFormat="1" ht="15.75">
      <c r="A30" s="79" t="s">
        <v>27</v>
      </c>
      <c r="B30" s="80" t="s">
        <v>122</v>
      </c>
      <c r="C30" s="77" t="s">
        <v>71</v>
      </c>
      <c r="D30" s="10">
        <f t="shared" ref="D30:D31" si="6">E30+F30</f>
        <v>133</v>
      </c>
      <c r="E30" s="24">
        <v>43</v>
      </c>
      <c r="F30" s="13">
        <f t="shared" ref="F30:F31" si="7">J30+K30+L30+M30+N30+O30+P30+Q30+R30+S30</f>
        <v>90</v>
      </c>
      <c r="G30" s="24">
        <f>F30-H30</f>
        <v>60</v>
      </c>
      <c r="H30" s="24">
        <v>30</v>
      </c>
      <c r="I30" s="24">
        <v>0</v>
      </c>
      <c r="J30" s="24">
        <v>0</v>
      </c>
      <c r="K30" s="24">
        <v>0</v>
      </c>
      <c r="L30" s="24">
        <v>48</v>
      </c>
      <c r="M30" s="24">
        <v>42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58">
        <v>0</v>
      </c>
      <c r="T30" s="155"/>
      <c r="U30" s="155"/>
    </row>
    <row r="31" spans="1:24" s="52" customFormat="1" ht="15.75">
      <c r="A31" s="56" t="s">
        <v>121</v>
      </c>
      <c r="B31" s="11" t="s">
        <v>117</v>
      </c>
      <c r="C31" s="10" t="s">
        <v>123</v>
      </c>
      <c r="D31" s="10">
        <f t="shared" si="6"/>
        <v>133</v>
      </c>
      <c r="E31" s="10">
        <v>43</v>
      </c>
      <c r="F31" s="13">
        <f t="shared" si="7"/>
        <v>90</v>
      </c>
      <c r="G31" s="24">
        <f>F31-H31</f>
        <v>74</v>
      </c>
      <c r="H31" s="10">
        <v>16</v>
      </c>
      <c r="I31" s="24">
        <v>0</v>
      </c>
      <c r="J31" s="24">
        <v>0</v>
      </c>
      <c r="K31" s="24">
        <v>0</v>
      </c>
      <c r="L31" s="10">
        <v>48</v>
      </c>
      <c r="M31" s="10">
        <v>42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58">
        <v>0</v>
      </c>
      <c r="T31" s="51">
        <f>SUM(R22:R26,R29:R31,R34:R51,R54:R59,R61:R67,R69:R73,R75:R79,R81:R83,R85:R86)/17</f>
        <v>36</v>
      </c>
      <c r="U31" s="51">
        <f>SUM(S22:S26,S29:S31,S34:S51,S54:S59,S61:S67,S69:S73,S75:S79,S81:S83,S85:S86)/14</f>
        <v>34.714285714285715</v>
      </c>
    </row>
    <row r="32" spans="1:24" s="29" customFormat="1" ht="30.95" customHeight="1">
      <c r="A32" s="59" t="s">
        <v>30</v>
      </c>
      <c r="B32" s="36" t="s">
        <v>285</v>
      </c>
      <c r="C32" s="33" t="s">
        <v>316</v>
      </c>
      <c r="D32" s="34">
        <f t="shared" ref="D32:S32" si="8">D33+D52</f>
        <v>6150</v>
      </c>
      <c r="E32" s="34">
        <f t="shared" si="8"/>
        <v>1718</v>
      </c>
      <c r="F32" s="34">
        <f t="shared" si="8"/>
        <v>4432</v>
      </c>
      <c r="G32" s="34">
        <f t="shared" si="8"/>
        <v>2139</v>
      </c>
      <c r="H32" s="34">
        <f t="shared" si="8"/>
        <v>1145</v>
      </c>
      <c r="I32" s="34">
        <f t="shared" si="8"/>
        <v>140</v>
      </c>
      <c r="J32" s="34">
        <f t="shared" si="8"/>
        <v>0</v>
      </c>
      <c r="K32" s="34">
        <f t="shared" si="8"/>
        <v>0</v>
      </c>
      <c r="L32" s="34">
        <f t="shared" si="8"/>
        <v>304</v>
      </c>
      <c r="M32" s="34">
        <f t="shared" si="8"/>
        <v>660</v>
      </c>
      <c r="N32" s="34">
        <f t="shared" si="8"/>
        <v>464</v>
      </c>
      <c r="O32" s="34">
        <f t="shared" si="8"/>
        <v>782</v>
      </c>
      <c r="P32" s="34">
        <f t="shared" si="8"/>
        <v>464</v>
      </c>
      <c r="Q32" s="34">
        <f t="shared" si="8"/>
        <v>764</v>
      </c>
      <c r="R32" s="34">
        <f t="shared" si="8"/>
        <v>560</v>
      </c>
      <c r="S32" s="60">
        <f t="shared" si="8"/>
        <v>434</v>
      </c>
    </row>
    <row r="33" spans="1:19" ht="15.75" customHeight="1">
      <c r="A33" s="63" t="s">
        <v>15</v>
      </c>
      <c r="B33" s="37" t="s">
        <v>77</v>
      </c>
      <c r="C33" s="72" t="s">
        <v>313</v>
      </c>
      <c r="D33" s="39">
        <f>SUM(D34:D51)</f>
        <v>1947</v>
      </c>
      <c r="E33" s="39">
        <f t="shared" ref="E33:S33" si="9">SUM(E34:E51)</f>
        <v>653</v>
      </c>
      <c r="F33" s="39">
        <f t="shared" si="9"/>
        <v>1294</v>
      </c>
      <c r="G33" s="39">
        <f t="shared" si="9"/>
        <v>794</v>
      </c>
      <c r="H33" s="39">
        <f t="shared" si="9"/>
        <v>480</v>
      </c>
      <c r="I33" s="39">
        <f t="shared" si="9"/>
        <v>20</v>
      </c>
      <c r="J33" s="39">
        <f t="shared" si="9"/>
        <v>0</v>
      </c>
      <c r="K33" s="39">
        <f t="shared" si="9"/>
        <v>0</v>
      </c>
      <c r="L33" s="39">
        <f t="shared" si="9"/>
        <v>304</v>
      </c>
      <c r="M33" s="39">
        <f t="shared" si="9"/>
        <v>210</v>
      </c>
      <c r="N33" s="39">
        <f t="shared" si="9"/>
        <v>248</v>
      </c>
      <c r="O33" s="39">
        <f t="shared" si="9"/>
        <v>258</v>
      </c>
      <c r="P33" s="39">
        <f t="shared" si="9"/>
        <v>36</v>
      </c>
      <c r="Q33" s="39">
        <f t="shared" si="9"/>
        <v>238</v>
      </c>
      <c r="R33" s="39">
        <f t="shared" si="9"/>
        <v>0</v>
      </c>
      <c r="S33" s="39">
        <f t="shared" si="9"/>
        <v>0</v>
      </c>
    </row>
    <row r="34" spans="1:19" s="52" customFormat="1" ht="15.75">
      <c r="A34" s="56" t="s">
        <v>57</v>
      </c>
      <c r="B34" s="11" t="s">
        <v>124</v>
      </c>
      <c r="C34" s="30" t="s">
        <v>280</v>
      </c>
      <c r="D34" s="10">
        <f t="shared" ref="D34:D51" si="10">E34+F34</f>
        <v>208</v>
      </c>
      <c r="E34" s="10">
        <v>70</v>
      </c>
      <c r="F34" s="13">
        <f>J34+K34+L34+M34+N34+O34+P34+Q34+R34+S34</f>
        <v>138</v>
      </c>
      <c r="G34" s="10">
        <f>F34-H34-I34</f>
        <v>0</v>
      </c>
      <c r="H34" s="13">
        <v>138</v>
      </c>
      <c r="I34" s="10">
        <v>0</v>
      </c>
      <c r="J34" s="13">
        <v>0</v>
      </c>
      <c r="K34" s="13">
        <v>0</v>
      </c>
      <c r="L34" s="13">
        <v>48</v>
      </c>
      <c r="M34" s="13">
        <v>42</v>
      </c>
      <c r="N34" s="13">
        <v>48</v>
      </c>
      <c r="O34" s="13">
        <v>0</v>
      </c>
      <c r="P34" s="13">
        <v>0</v>
      </c>
      <c r="Q34" s="13">
        <v>0</v>
      </c>
      <c r="R34" s="13">
        <v>0</v>
      </c>
      <c r="S34" s="62">
        <v>0</v>
      </c>
    </row>
    <row r="35" spans="1:19" s="52" customFormat="1" ht="15.75">
      <c r="A35" s="56" t="s">
        <v>58</v>
      </c>
      <c r="B35" s="11" t="s">
        <v>125</v>
      </c>
      <c r="C35" s="13" t="s">
        <v>260</v>
      </c>
      <c r="D35" s="10">
        <f t="shared" si="10"/>
        <v>232</v>
      </c>
      <c r="E35" s="10">
        <v>78</v>
      </c>
      <c r="F35" s="13">
        <f t="shared" ref="F35:F51" si="11">J35+K35+L35+M35+N35+O35+P35+Q35+R35+S35</f>
        <v>154</v>
      </c>
      <c r="G35" s="10">
        <f t="shared" ref="G35:G51" si="12">F35-H35-I35</f>
        <v>76</v>
      </c>
      <c r="H35" s="13">
        <v>58</v>
      </c>
      <c r="I35" s="10">
        <v>20</v>
      </c>
      <c r="J35" s="13">
        <v>0</v>
      </c>
      <c r="K35" s="13">
        <v>0</v>
      </c>
      <c r="L35" s="10">
        <v>64</v>
      </c>
      <c r="M35" s="13">
        <v>42</v>
      </c>
      <c r="N35" s="13">
        <v>48</v>
      </c>
      <c r="O35" s="13">
        <v>0</v>
      </c>
      <c r="P35" s="13">
        <v>0</v>
      </c>
      <c r="Q35" s="13">
        <v>0</v>
      </c>
      <c r="R35" s="13">
        <v>0</v>
      </c>
      <c r="S35" s="62">
        <v>0</v>
      </c>
    </row>
    <row r="36" spans="1:19" s="52" customFormat="1" ht="15.75">
      <c r="A36" s="56" t="s">
        <v>59</v>
      </c>
      <c r="B36" s="11" t="s">
        <v>126</v>
      </c>
      <c r="C36" s="13" t="s">
        <v>123</v>
      </c>
      <c r="D36" s="10">
        <f t="shared" si="10"/>
        <v>135</v>
      </c>
      <c r="E36" s="10">
        <v>45</v>
      </c>
      <c r="F36" s="13">
        <f t="shared" si="11"/>
        <v>90</v>
      </c>
      <c r="G36" s="10">
        <f t="shared" si="12"/>
        <v>70</v>
      </c>
      <c r="H36" s="13">
        <v>20</v>
      </c>
      <c r="I36" s="10">
        <v>0</v>
      </c>
      <c r="J36" s="13">
        <v>0</v>
      </c>
      <c r="K36" s="13">
        <v>0</v>
      </c>
      <c r="L36" s="10">
        <v>48</v>
      </c>
      <c r="M36" s="13">
        <v>42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62">
        <v>0</v>
      </c>
    </row>
    <row r="37" spans="1:19" s="117" customFormat="1" ht="15.75">
      <c r="A37" s="56" t="s">
        <v>60</v>
      </c>
      <c r="B37" s="14" t="s">
        <v>127</v>
      </c>
      <c r="C37" s="30" t="s">
        <v>71</v>
      </c>
      <c r="D37" s="13">
        <f t="shared" si="10"/>
        <v>161</v>
      </c>
      <c r="E37" s="13">
        <v>49</v>
      </c>
      <c r="F37" s="13">
        <f t="shared" si="11"/>
        <v>112</v>
      </c>
      <c r="G37" s="10">
        <f t="shared" si="12"/>
        <v>92</v>
      </c>
      <c r="H37" s="13">
        <v>20</v>
      </c>
      <c r="I37" s="13">
        <v>0</v>
      </c>
      <c r="J37" s="13">
        <v>0</v>
      </c>
      <c r="K37" s="13">
        <v>0</v>
      </c>
      <c r="L37" s="13">
        <v>112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62">
        <v>0</v>
      </c>
    </row>
    <row r="38" spans="1:19" ht="15.75" customHeight="1">
      <c r="A38" s="56" t="s">
        <v>61</v>
      </c>
      <c r="B38" s="11" t="s">
        <v>128</v>
      </c>
      <c r="C38" s="30" t="s">
        <v>71</v>
      </c>
      <c r="D38" s="10">
        <f t="shared" si="10"/>
        <v>114</v>
      </c>
      <c r="E38" s="10">
        <v>40</v>
      </c>
      <c r="F38" s="13">
        <f t="shared" si="11"/>
        <v>74</v>
      </c>
      <c r="G38" s="10">
        <f t="shared" si="12"/>
        <v>50</v>
      </c>
      <c r="H38" s="13">
        <v>24</v>
      </c>
      <c r="I38" s="10">
        <v>0</v>
      </c>
      <c r="J38" s="13">
        <v>0</v>
      </c>
      <c r="K38" s="13">
        <v>0</v>
      </c>
      <c r="L38" s="13">
        <v>32</v>
      </c>
      <c r="M38" s="13">
        <v>42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62">
        <v>0</v>
      </c>
    </row>
    <row r="39" spans="1:19" s="52" customFormat="1" ht="15.75" customHeight="1">
      <c r="A39" s="56" t="s">
        <v>62</v>
      </c>
      <c r="B39" s="11" t="s">
        <v>129</v>
      </c>
      <c r="C39" s="13" t="s">
        <v>52</v>
      </c>
      <c r="D39" s="10">
        <f t="shared" si="10"/>
        <v>72</v>
      </c>
      <c r="E39" s="10">
        <v>24</v>
      </c>
      <c r="F39" s="13">
        <f t="shared" si="11"/>
        <v>48</v>
      </c>
      <c r="G39" s="10">
        <f t="shared" si="12"/>
        <v>38</v>
      </c>
      <c r="H39" s="13">
        <v>10</v>
      </c>
      <c r="I39" s="10">
        <v>0</v>
      </c>
      <c r="J39" s="13">
        <v>0</v>
      </c>
      <c r="K39" s="13">
        <v>0</v>
      </c>
      <c r="L39" s="13">
        <v>0</v>
      </c>
      <c r="M39" s="13">
        <v>0</v>
      </c>
      <c r="N39" s="13">
        <v>48</v>
      </c>
      <c r="O39" s="13">
        <v>0</v>
      </c>
      <c r="P39" s="13">
        <v>0</v>
      </c>
      <c r="Q39" s="13">
        <v>0</v>
      </c>
      <c r="R39" s="13">
        <v>0</v>
      </c>
      <c r="S39" s="62">
        <v>0</v>
      </c>
    </row>
    <row r="40" spans="1:19" ht="15.75" customHeight="1">
      <c r="A40" s="56" t="s">
        <v>63</v>
      </c>
      <c r="B40" s="14" t="s">
        <v>171</v>
      </c>
      <c r="C40" s="13" t="s">
        <v>56</v>
      </c>
      <c r="D40" s="10">
        <f t="shared" si="10"/>
        <v>72</v>
      </c>
      <c r="E40" s="10">
        <v>24</v>
      </c>
      <c r="F40" s="13">
        <f t="shared" si="11"/>
        <v>48</v>
      </c>
      <c r="G40" s="10">
        <f t="shared" si="12"/>
        <v>30</v>
      </c>
      <c r="H40" s="13">
        <v>18</v>
      </c>
      <c r="I40" s="10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48</v>
      </c>
      <c r="P40" s="13">
        <v>0</v>
      </c>
      <c r="Q40" s="13">
        <v>0</v>
      </c>
      <c r="R40" s="13">
        <v>0</v>
      </c>
      <c r="S40" s="62">
        <v>0</v>
      </c>
    </row>
    <row r="41" spans="1:19" s="52" customFormat="1" ht="32.25" customHeight="1">
      <c r="A41" s="61" t="s">
        <v>64</v>
      </c>
      <c r="B41" s="14" t="s">
        <v>91</v>
      </c>
      <c r="C41" s="13" t="s">
        <v>56</v>
      </c>
      <c r="D41" s="13">
        <f t="shared" si="10"/>
        <v>96</v>
      </c>
      <c r="E41" s="13">
        <v>32</v>
      </c>
      <c r="F41" s="13">
        <f t="shared" si="11"/>
        <v>64</v>
      </c>
      <c r="G41" s="13">
        <f t="shared" si="12"/>
        <v>26</v>
      </c>
      <c r="H41" s="13">
        <v>38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64</v>
      </c>
      <c r="P41" s="13">
        <v>0</v>
      </c>
      <c r="Q41" s="13">
        <v>0</v>
      </c>
      <c r="R41" s="13">
        <v>0</v>
      </c>
      <c r="S41" s="62">
        <v>0</v>
      </c>
    </row>
    <row r="42" spans="1:19" s="52" customFormat="1" ht="15.75" customHeight="1">
      <c r="A42" s="56" t="s">
        <v>65</v>
      </c>
      <c r="B42" s="11" t="s">
        <v>92</v>
      </c>
      <c r="C42" s="30" t="s">
        <v>70</v>
      </c>
      <c r="D42" s="10">
        <f t="shared" si="10"/>
        <v>120</v>
      </c>
      <c r="E42" s="10">
        <v>40</v>
      </c>
      <c r="F42" s="13">
        <f t="shared" si="11"/>
        <v>80</v>
      </c>
      <c r="G42" s="10">
        <f t="shared" si="12"/>
        <v>64</v>
      </c>
      <c r="H42" s="13">
        <v>16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36</v>
      </c>
      <c r="Q42" s="13">
        <v>44</v>
      </c>
      <c r="R42" s="13">
        <v>0</v>
      </c>
      <c r="S42" s="62">
        <v>0</v>
      </c>
    </row>
    <row r="43" spans="1:19" s="52" customFormat="1" ht="15.75" customHeight="1">
      <c r="A43" s="56" t="s">
        <v>84</v>
      </c>
      <c r="B43" s="11" t="s">
        <v>130</v>
      </c>
      <c r="C43" s="15" t="s">
        <v>56</v>
      </c>
      <c r="D43" s="10">
        <f t="shared" si="10"/>
        <v>72</v>
      </c>
      <c r="E43" s="16">
        <v>24</v>
      </c>
      <c r="F43" s="13">
        <f t="shared" si="11"/>
        <v>48</v>
      </c>
      <c r="G43" s="10">
        <f t="shared" si="12"/>
        <v>38</v>
      </c>
      <c r="H43" s="15">
        <v>10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48</v>
      </c>
      <c r="R43" s="13">
        <v>0</v>
      </c>
      <c r="S43" s="62">
        <v>0</v>
      </c>
    </row>
    <row r="44" spans="1:19" s="52" customFormat="1" ht="15.75" customHeight="1">
      <c r="A44" s="56" t="s">
        <v>85</v>
      </c>
      <c r="B44" s="11" t="s">
        <v>131</v>
      </c>
      <c r="C44" s="15" t="s">
        <v>56</v>
      </c>
      <c r="D44" s="10">
        <f t="shared" si="10"/>
        <v>70</v>
      </c>
      <c r="E44" s="16">
        <v>24</v>
      </c>
      <c r="F44" s="13">
        <f t="shared" si="11"/>
        <v>46</v>
      </c>
      <c r="G44" s="10">
        <f t="shared" si="12"/>
        <v>36</v>
      </c>
      <c r="H44" s="15">
        <v>10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46</v>
      </c>
      <c r="P44" s="13">
        <v>0</v>
      </c>
      <c r="Q44" s="13">
        <v>0</v>
      </c>
      <c r="R44" s="13">
        <v>0</v>
      </c>
      <c r="S44" s="62">
        <v>0</v>
      </c>
    </row>
    <row r="45" spans="1:19" s="52" customFormat="1" ht="31.5" customHeight="1">
      <c r="A45" s="61" t="s">
        <v>95</v>
      </c>
      <c r="B45" s="14" t="s">
        <v>132</v>
      </c>
      <c r="C45" s="15" t="s">
        <v>56</v>
      </c>
      <c r="D45" s="13">
        <f t="shared" si="10"/>
        <v>99</v>
      </c>
      <c r="E45" s="15">
        <v>33</v>
      </c>
      <c r="F45" s="13">
        <f t="shared" si="11"/>
        <v>66</v>
      </c>
      <c r="G45" s="13">
        <f t="shared" si="12"/>
        <v>16</v>
      </c>
      <c r="H45" s="15">
        <v>50</v>
      </c>
      <c r="I45" s="13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3">
        <v>0</v>
      </c>
      <c r="P45" s="13">
        <v>0</v>
      </c>
      <c r="Q45" s="13">
        <v>66</v>
      </c>
      <c r="R45" s="13">
        <v>0</v>
      </c>
      <c r="S45" s="62">
        <v>0</v>
      </c>
    </row>
    <row r="46" spans="1:19" s="52" customFormat="1" ht="15.75" customHeight="1">
      <c r="A46" s="56" t="s">
        <v>96</v>
      </c>
      <c r="B46" s="11" t="s">
        <v>29</v>
      </c>
      <c r="C46" s="111" t="s">
        <v>70</v>
      </c>
      <c r="D46" s="10">
        <f t="shared" si="10"/>
        <v>102</v>
      </c>
      <c r="E46" s="16">
        <v>34</v>
      </c>
      <c r="F46" s="13">
        <f t="shared" si="11"/>
        <v>68</v>
      </c>
      <c r="G46" s="10">
        <f t="shared" si="12"/>
        <v>48</v>
      </c>
      <c r="H46" s="15">
        <v>20</v>
      </c>
      <c r="I46" s="13">
        <v>0</v>
      </c>
      <c r="J46" s="16">
        <v>0</v>
      </c>
      <c r="K46" s="16">
        <v>0</v>
      </c>
      <c r="L46" s="16">
        <v>0</v>
      </c>
      <c r="M46" s="16">
        <v>0</v>
      </c>
      <c r="N46" s="16">
        <v>32</v>
      </c>
      <c r="O46" s="13">
        <v>36</v>
      </c>
      <c r="P46" s="13">
        <v>0</v>
      </c>
      <c r="Q46" s="13">
        <v>0</v>
      </c>
      <c r="R46" s="13">
        <v>0</v>
      </c>
      <c r="S46" s="62">
        <v>0</v>
      </c>
    </row>
    <row r="47" spans="1:19" s="52" customFormat="1" ht="15.75" customHeight="1">
      <c r="A47" s="56" t="s">
        <v>133</v>
      </c>
      <c r="B47" s="11" t="s">
        <v>135</v>
      </c>
      <c r="C47" s="15" t="s">
        <v>52</v>
      </c>
      <c r="D47" s="10">
        <f t="shared" si="10"/>
        <v>70</v>
      </c>
      <c r="E47" s="16">
        <v>28</v>
      </c>
      <c r="F47" s="13">
        <f t="shared" si="11"/>
        <v>42</v>
      </c>
      <c r="G47" s="10">
        <f t="shared" si="12"/>
        <v>30</v>
      </c>
      <c r="H47" s="15">
        <v>12</v>
      </c>
      <c r="I47" s="13">
        <v>0</v>
      </c>
      <c r="J47" s="16">
        <v>0</v>
      </c>
      <c r="K47" s="16">
        <v>0</v>
      </c>
      <c r="L47" s="16">
        <v>0</v>
      </c>
      <c r="M47" s="16">
        <v>42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89">
        <v>0</v>
      </c>
    </row>
    <row r="48" spans="1:19" ht="15.75" customHeight="1">
      <c r="A48" s="56" t="s">
        <v>134</v>
      </c>
      <c r="B48" s="11" t="s">
        <v>259</v>
      </c>
      <c r="C48" s="15" t="s">
        <v>56</v>
      </c>
      <c r="D48" s="10">
        <f t="shared" si="10"/>
        <v>108</v>
      </c>
      <c r="E48" s="16">
        <v>36</v>
      </c>
      <c r="F48" s="13">
        <f t="shared" si="11"/>
        <v>72</v>
      </c>
      <c r="G48" s="10">
        <f t="shared" si="12"/>
        <v>56</v>
      </c>
      <c r="H48" s="15">
        <v>16</v>
      </c>
      <c r="I48" s="13">
        <v>0</v>
      </c>
      <c r="J48" s="16">
        <v>0</v>
      </c>
      <c r="K48" s="16">
        <v>0</v>
      </c>
      <c r="L48" s="16">
        <v>0</v>
      </c>
      <c r="M48" s="16">
        <v>0</v>
      </c>
      <c r="N48" s="16">
        <v>72</v>
      </c>
      <c r="O48" s="16">
        <v>0</v>
      </c>
      <c r="P48" s="16">
        <v>0</v>
      </c>
      <c r="Q48" s="16">
        <v>0</v>
      </c>
      <c r="R48" s="16">
        <v>0</v>
      </c>
      <c r="S48" s="89">
        <v>0</v>
      </c>
    </row>
    <row r="49" spans="1:19" s="6" customFormat="1" ht="15.75" customHeight="1">
      <c r="A49" s="61" t="s">
        <v>258</v>
      </c>
      <c r="B49" s="11" t="s">
        <v>136</v>
      </c>
      <c r="C49" s="15" t="s">
        <v>52</v>
      </c>
      <c r="D49" s="10">
        <f t="shared" si="10"/>
        <v>96</v>
      </c>
      <c r="E49" s="16">
        <v>32</v>
      </c>
      <c r="F49" s="13">
        <f t="shared" si="11"/>
        <v>64</v>
      </c>
      <c r="G49" s="10">
        <f t="shared" si="12"/>
        <v>54</v>
      </c>
      <c r="H49" s="16">
        <v>10</v>
      </c>
      <c r="I49" s="13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64</v>
      </c>
      <c r="P49" s="16">
        <v>0</v>
      </c>
      <c r="Q49" s="16">
        <v>0</v>
      </c>
      <c r="R49" s="16">
        <v>0</v>
      </c>
      <c r="S49" s="89">
        <v>0</v>
      </c>
    </row>
    <row r="50" spans="1:19" s="115" customFormat="1" ht="30.75" customHeight="1">
      <c r="A50" s="112" t="s">
        <v>262</v>
      </c>
      <c r="B50" s="80" t="s">
        <v>263</v>
      </c>
      <c r="C50" s="15" t="s">
        <v>56</v>
      </c>
      <c r="D50" s="13">
        <f t="shared" si="10"/>
        <v>72</v>
      </c>
      <c r="E50" s="15">
        <v>24</v>
      </c>
      <c r="F50" s="13">
        <f t="shared" si="11"/>
        <v>48</v>
      </c>
      <c r="G50" s="13">
        <f t="shared" si="12"/>
        <v>38</v>
      </c>
      <c r="H50" s="15">
        <v>10</v>
      </c>
      <c r="I50" s="13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48</v>
      </c>
      <c r="R50" s="15">
        <v>0</v>
      </c>
      <c r="S50" s="114">
        <v>0</v>
      </c>
    </row>
    <row r="51" spans="1:19" s="6" customFormat="1" ht="21" customHeight="1">
      <c r="A51" s="61" t="s">
        <v>265</v>
      </c>
      <c r="B51" s="23" t="s">
        <v>266</v>
      </c>
      <c r="C51" s="15" t="s">
        <v>56</v>
      </c>
      <c r="D51" s="13">
        <f t="shared" si="10"/>
        <v>48</v>
      </c>
      <c r="E51" s="15">
        <v>16</v>
      </c>
      <c r="F51" s="13">
        <f t="shared" si="11"/>
        <v>32</v>
      </c>
      <c r="G51" s="13">
        <f t="shared" si="12"/>
        <v>32</v>
      </c>
      <c r="H51" s="15">
        <v>0</v>
      </c>
      <c r="I51" s="13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32</v>
      </c>
      <c r="R51" s="15">
        <v>0</v>
      </c>
      <c r="S51" s="114">
        <v>0</v>
      </c>
    </row>
    <row r="52" spans="1:19" ht="15.75">
      <c r="A52" s="63" t="s">
        <v>53</v>
      </c>
      <c r="B52" s="37" t="s">
        <v>78</v>
      </c>
      <c r="C52" s="38" t="s">
        <v>315</v>
      </c>
      <c r="D52" s="39">
        <f t="shared" ref="D52:S52" si="13">D53+D60+D68+D74+D80+D84</f>
        <v>4203</v>
      </c>
      <c r="E52" s="39">
        <f t="shared" si="13"/>
        <v>1065</v>
      </c>
      <c r="F52" s="39">
        <f t="shared" si="13"/>
        <v>3138</v>
      </c>
      <c r="G52" s="39">
        <f t="shared" si="13"/>
        <v>1345</v>
      </c>
      <c r="H52" s="39">
        <f t="shared" si="13"/>
        <v>665</v>
      </c>
      <c r="I52" s="39">
        <f t="shared" si="13"/>
        <v>120</v>
      </c>
      <c r="J52" s="39">
        <f t="shared" si="13"/>
        <v>0</v>
      </c>
      <c r="K52" s="39">
        <f t="shared" si="13"/>
        <v>0</v>
      </c>
      <c r="L52" s="39">
        <f t="shared" si="13"/>
        <v>0</v>
      </c>
      <c r="M52" s="39">
        <f t="shared" si="13"/>
        <v>450</v>
      </c>
      <c r="N52" s="39">
        <f t="shared" si="13"/>
        <v>216</v>
      </c>
      <c r="O52" s="39">
        <f t="shared" si="13"/>
        <v>524</v>
      </c>
      <c r="P52" s="39">
        <f t="shared" si="13"/>
        <v>428</v>
      </c>
      <c r="Q52" s="39">
        <f t="shared" si="13"/>
        <v>526</v>
      </c>
      <c r="R52" s="39">
        <f t="shared" si="13"/>
        <v>560</v>
      </c>
      <c r="S52" s="86">
        <f t="shared" si="13"/>
        <v>434</v>
      </c>
    </row>
    <row r="53" spans="1:19" s="135" customFormat="1" ht="63">
      <c r="A53" s="130" t="s">
        <v>31</v>
      </c>
      <c r="B53" s="131" t="s">
        <v>261</v>
      </c>
      <c r="C53" s="132" t="s">
        <v>90</v>
      </c>
      <c r="D53" s="133">
        <f t="shared" ref="D53:S53" si="14">SUM(D54:D59)</f>
        <v>981</v>
      </c>
      <c r="E53" s="133">
        <f t="shared" si="14"/>
        <v>279</v>
      </c>
      <c r="F53" s="133">
        <f t="shared" si="14"/>
        <v>702</v>
      </c>
      <c r="G53" s="133">
        <f t="shared" si="14"/>
        <v>394</v>
      </c>
      <c r="H53" s="133">
        <f t="shared" si="14"/>
        <v>134</v>
      </c>
      <c r="I53" s="133">
        <f t="shared" si="14"/>
        <v>30</v>
      </c>
      <c r="J53" s="133">
        <f t="shared" si="14"/>
        <v>0</v>
      </c>
      <c r="K53" s="133">
        <f t="shared" si="14"/>
        <v>0</v>
      </c>
      <c r="L53" s="133">
        <f t="shared" si="14"/>
        <v>0</v>
      </c>
      <c r="M53" s="133">
        <f t="shared" si="14"/>
        <v>0</v>
      </c>
      <c r="N53" s="133">
        <f t="shared" si="14"/>
        <v>148</v>
      </c>
      <c r="O53" s="133">
        <f t="shared" si="14"/>
        <v>274</v>
      </c>
      <c r="P53" s="133">
        <f t="shared" si="14"/>
        <v>86</v>
      </c>
      <c r="Q53" s="133">
        <f t="shared" si="14"/>
        <v>194</v>
      </c>
      <c r="R53" s="133">
        <f t="shared" si="14"/>
        <v>0</v>
      </c>
      <c r="S53" s="134">
        <f t="shared" si="14"/>
        <v>0</v>
      </c>
    </row>
    <row r="54" spans="1:19" ht="48.75" customHeight="1">
      <c r="A54" s="61" t="s">
        <v>32</v>
      </c>
      <c r="B54" s="23" t="s">
        <v>137</v>
      </c>
      <c r="C54" s="13" t="s">
        <v>274</v>
      </c>
      <c r="D54" s="13">
        <f t="shared" ref="D54:D59" si="15">E54+F54</f>
        <v>330</v>
      </c>
      <c r="E54" s="13">
        <v>110</v>
      </c>
      <c r="F54" s="13">
        <f t="shared" ref="F54:F58" si="16">J54+K54+L54+M54+N54+O54+P54+Q54+R54+S54</f>
        <v>220</v>
      </c>
      <c r="G54" s="13">
        <f t="shared" ref="G54:G57" si="17">F54-H54-I54</f>
        <v>144</v>
      </c>
      <c r="H54" s="13">
        <v>46</v>
      </c>
      <c r="I54" s="13">
        <v>30</v>
      </c>
      <c r="J54" s="13">
        <v>0</v>
      </c>
      <c r="K54" s="13">
        <v>0</v>
      </c>
      <c r="L54" s="13">
        <v>0</v>
      </c>
      <c r="M54" s="13">
        <v>0</v>
      </c>
      <c r="N54" s="13">
        <v>84</v>
      </c>
      <c r="O54" s="13">
        <v>136</v>
      </c>
      <c r="P54" s="13">
        <v>0</v>
      </c>
      <c r="Q54" s="13">
        <v>0</v>
      </c>
      <c r="R54" s="13">
        <v>0</v>
      </c>
      <c r="S54" s="62">
        <v>0</v>
      </c>
    </row>
    <row r="55" spans="1:19" ht="31.5">
      <c r="A55" s="61" t="s">
        <v>138</v>
      </c>
      <c r="B55" s="14" t="s">
        <v>141</v>
      </c>
      <c r="C55" s="30" t="s">
        <v>314</v>
      </c>
      <c r="D55" s="13">
        <f t="shared" si="15"/>
        <v>192</v>
      </c>
      <c r="E55" s="13">
        <v>64</v>
      </c>
      <c r="F55" s="13">
        <f t="shared" si="16"/>
        <v>128</v>
      </c>
      <c r="G55" s="13">
        <f t="shared" si="17"/>
        <v>98</v>
      </c>
      <c r="H55" s="13">
        <v>30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32</v>
      </c>
      <c r="O55" s="13">
        <v>32</v>
      </c>
      <c r="P55" s="13">
        <v>32</v>
      </c>
      <c r="Q55" s="13">
        <v>32</v>
      </c>
      <c r="R55" s="13">
        <v>0</v>
      </c>
      <c r="S55" s="62">
        <v>0</v>
      </c>
    </row>
    <row r="56" spans="1:19" ht="48.75" customHeight="1">
      <c r="A56" s="61" t="s">
        <v>139</v>
      </c>
      <c r="B56" s="23" t="s">
        <v>142</v>
      </c>
      <c r="C56" s="77" t="s">
        <v>290</v>
      </c>
      <c r="D56" s="13">
        <f t="shared" si="15"/>
        <v>198</v>
      </c>
      <c r="E56" s="13">
        <v>66</v>
      </c>
      <c r="F56" s="13">
        <f t="shared" si="16"/>
        <v>132</v>
      </c>
      <c r="G56" s="13">
        <f t="shared" si="17"/>
        <v>96</v>
      </c>
      <c r="H56" s="13">
        <v>36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32</v>
      </c>
      <c r="O56" s="13">
        <v>34</v>
      </c>
      <c r="P56" s="13">
        <v>34</v>
      </c>
      <c r="Q56" s="13">
        <v>32</v>
      </c>
      <c r="R56" s="13">
        <v>0</v>
      </c>
      <c r="S56" s="62">
        <v>0</v>
      </c>
    </row>
    <row r="57" spans="1:19" ht="31.5">
      <c r="A57" s="61" t="s">
        <v>140</v>
      </c>
      <c r="B57" s="14" t="s">
        <v>143</v>
      </c>
      <c r="C57" s="77" t="s">
        <v>71</v>
      </c>
      <c r="D57" s="13">
        <f t="shared" si="15"/>
        <v>117</v>
      </c>
      <c r="E57" s="13">
        <v>39</v>
      </c>
      <c r="F57" s="13">
        <f t="shared" si="16"/>
        <v>78</v>
      </c>
      <c r="G57" s="13">
        <f t="shared" si="17"/>
        <v>56</v>
      </c>
      <c r="H57" s="13">
        <v>22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20</v>
      </c>
      <c r="Q57" s="13">
        <v>58</v>
      </c>
      <c r="R57" s="13">
        <v>0</v>
      </c>
      <c r="S57" s="62">
        <v>0</v>
      </c>
    </row>
    <row r="58" spans="1:19" s="27" customFormat="1" ht="15.75">
      <c r="A58" s="61" t="s">
        <v>93</v>
      </c>
      <c r="B58" s="23" t="s">
        <v>87</v>
      </c>
      <c r="C58" s="13" t="s">
        <v>56</v>
      </c>
      <c r="D58" s="13">
        <f t="shared" si="15"/>
        <v>72</v>
      </c>
      <c r="E58" s="13">
        <v>0</v>
      </c>
      <c r="F58" s="13">
        <f t="shared" si="16"/>
        <v>72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09">
        <v>72</v>
      </c>
      <c r="R58" s="13">
        <v>0</v>
      </c>
      <c r="S58" s="62">
        <v>0</v>
      </c>
    </row>
    <row r="59" spans="1:19" ht="15.75">
      <c r="A59" s="61" t="s">
        <v>94</v>
      </c>
      <c r="B59" s="14" t="s">
        <v>86</v>
      </c>
      <c r="C59" s="13" t="s">
        <v>56</v>
      </c>
      <c r="D59" s="13">
        <f t="shared" si="15"/>
        <v>72</v>
      </c>
      <c r="E59" s="10">
        <v>0</v>
      </c>
      <c r="F59" s="13">
        <f t="shared" ref="F59" si="18">J59+K59+L59+M59+N59+O59+P59+Q59</f>
        <v>72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3">
        <v>0</v>
      </c>
      <c r="O59" s="109">
        <v>72</v>
      </c>
      <c r="P59" s="13">
        <v>0</v>
      </c>
      <c r="Q59" s="13">
        <v>0</v>
      </c>
      <c r="R59" s="13">
        <v>0</v>
      </c>
      <c r="S59" s="62">
        <v>0</v>
      </c>
    </row>
    <row r="60" spans="1:19" s="135" customFormat="1" ht="47.25">
      <c r="A60" s="130" t="s">
        <v>33</v>
      </c>
      <c r="B60" s="131" t="s">
        <v>144</v>
      </c>
      <c r="C60" s="132" t="s">
        <v>90</v>
      </c>
      <c r="D60" s="133">
        <f>SUM(D61:D67)</f>
        <v>1044</v>
      </c>
      <c r="E60" s="133">
        <f>SUM(E61:E67)</f>
        <v>276</v>
      </c>
      <c r="F60" s="133">
        <f>SUM(F61:F67)</f>
        <v>768</v>
      </c>
      <c r="G60" s="133">
        <f>SUM(G61:G67)</f>
        <v>354</v>
      </c>
      <c r="H60" s="133">
        <f>SUM(H61:H67)</f>
        <v>138</v>
      </c>
      <c r="I60" s="133">
        <f t="shared" ref="I60:S60" si="19">SUM(I61:I67)</f>
        <v>60</v>
      </c>
      <c r="J60" s="133">
        <f t="shared" si="19"/>
        <v>0</v>
      </c>
      <c r="K60" s="133">
        <f t="shared" si="19"/>
        <v>0</v>
      </c>
      <c r="L60" s="133">
        <f t="shared" si="19"/>
        <v>0</v>
      </c>
      <c r="M60" s="133">
        <f t="shared" si="19"/>
        <v>0</v>
      </c>
      <c r="N60" s="133">
        <f t="shared" si="19"/>
        <v>68</v>
      </c>
      <c r="O60" s="133">
        <f t="shared" si="19"/>
        <v>250</v>
      </c>
      <c r="P60" s="133">
        <f t="shared" si="19"/>
        <v>342</v>
      </c>
      <c r="Q60" s="133">
        <f t="shared" si="19"/>
        <v>108</v>
      </c>
      <c r="R60" s="133">
        <f t="shared" si="19"/>
        <v>0</v>
      </c>
      <c r="S60" s="134">
        <f t="shared" si="19"/>
        <v>0</v>
      </c>
    </row>
    <row r="61" spans="1:19" s="27" customFormat="1" ht="31.5" customHeight="1">
      <c r="A61" s="61" t="s">
        <v>34</v>
      </c>
      <c r="B61" s="23" t="s">
        <v>145</v>
      </c>
      <c r="C61" s="111" t="s">
        <v>71</v>
      </c>
      <c r="D61" s="13">
        <f t="shared" ref="D61:D67" si="20">E61+F61</f>
        <v>135</v>
      </c>
      <c r="E61" s="13">
        <v>45</v>
      </c>
      <c r="F61" s="13">
        <f t="shared" ref="F61:F86" si="21">J61+K61+L61+M61+N61+O61+P61+Q61+R61+S61</f>
        <v>90</v>
      </c>
      <c r="G61" s="13">
        <f t="shared" ref="G61:G65" si="22">F61-H61-I61</f>
        <v>70</v>
      </c>
      <c r="H61" s="13">
        <v>20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36</v>
      </c>
      <c r="O61" s="13">
        <v>54</v>
      </c>
      <c r="P61" s="13">
        <v>0</v>
      </c>
      <c r="Q61" s="13">
        <v>0</v>
      </c>
      <c r="R61" s="13">
        <v>0</v>
      </c>
      <c r="S61" s="62">
        <v>0</v>
      </c>
    </row>
    <row r="62" spans="1:19" s="27" customFormat="1" ht="31.5" customHeight="1">
      <c r="A62" s="61" t="s">
        <v>97</v>
      </c>
      <c r="B62" s="23" t="s">
        <v>146</v>
      </c>
      <c r="C62" s="13" t="s">
        <v>291</v>
      </c>
      <c r="D62" s="13">
        <f t="shared" si="20"/>
        <v>231</v>
      </c>
      <c r="E62" s="13">
        <v>77</v>
      </c>
      <c r="F62" s="13">
        <f t="shared" si="21"/>
        <v>154</v>
      </c>
      <c r="G62" s="13">
        <f t="shared" si="22"/>
        <v>84</v>
      </c>
      <c r="H62" s="13">
        <v>40</v>
      </c>
      <c r="I62" s="13">
        <v>30</v>
      </c>
      <c r="J62" s="13">
        <v>0</v>
      </c>
      <c r="K62" s="13">
        <v>0</v>
      </c>
      <c r="L62" s="13">
        <v>0</v>
      </c>
      <c r="M62" s="13">
        <v>0</v>
      </c>
      <c r="N62" s="13">
        <v>32</v>
      </c>
      <c r="O62" s="13">
        <v>78</v>
      </c>
      <c r="P62" s="13">
        <v>44</v>
      </c>
      <c r="Q62" s="13">
        <v>0</v>
      </c>
      <c r="R62" s="13">
        <v>0</v>
      </c>
      <c r="S62" s="62">
        <v>0</v>
      </c>
    </row>
    <row r="63" spans="1:19" s="27" customFormat="1" ht="15.75">
      <c r="A63" s="61" t="s">
        <v>147</v>
      </c>
      <c r="B63" s="23" t="s">
        <v>149</v>
      </c>
      <c r="C63" s="111" t="s">
        <v>70</v>
      </c>
      <c r="D63" s="13">
        <f t="shared" si="20"/>
        <v>237</v>
      </c>
      <c r="E63" s="13">
        <v>79</v>
      </c>
      <c r="F63" s="13">
        <f t="shared" si="21"/>
        <v>158</v>
      </c>
      <c r="G63" s="13">
        <f t="shared" si="22"/>
        <v>116</v>
      </c>
      <c r="H63" s="13">
        <v>42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46</v>
      </c>
      <c r="P63" s="13">
        <v>112</v>
      </c>
      <c r="Q63" s="13">
        <v>0</v>
      </c>
      <c r="R63" s="13">
        <v>0</v>
      </c>
      <c r="S63" s="62">
        <v>0</v>
      </c>
    </row>
    <row r="64" spans="1:19" s="27" customFormat="1" ht="15.75">
      <c r="A64" s="61" t="s">
        <v>148</v>
      </c>
      <c r="B64" s="23" t="s">
        <v>150</v>
      </c>
      <c r="C64" s="15" t="s">
        <v>52</v>
      </c>
      <c r="D64" s="13">
        <f t="shared" si="20"/>
        <v>138</v>
      </c>
      <c r="E64" s="13">
        <v>46</v>
      </c>
      <c r="F64" s="13">
        <f t="shared" si="21"/>
        <v>92</v>
      </c>
      <c r="G64" s="13">
        <f t="shared" si="22"/>
        <v>32</v>
      </c>
      <c r="H64" s="13">
        <v>30</v>
      </c>
      <c r="I64" s="13">
        <v>30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92</v>
      </c>
      <c r="Q64" s="13">
        <v>0</v>
      </c>
      <c r="R64" s="13">
        <v>0</v>
      </c>
      <c r="S64" s="62">
        <v>0</v>
      </c>
    </row>
    <row r="65" spans="1:19" s="27" customFormat="1" ht="31.5">
      <c r="A65" s="61" t="s">
        <v>151</v>
      </c>
      <c r="B65" s="23" t="s">
        <v>152</v>
      </c>
      <c r="C65" s="15" t="s">
        <v>56</v>
      </c>
      <c r="D65" s="13">
        <f t="shared" si="20"/>
        <v>87</v>
      </c>
      <c r="E65" s="13">
        <v>29</v>
      </c>
      <c r="F65" s="13">
        <f t="shared" si="21"/>
        <v>58</v>
      </c>
      <c r="G65" s="13">
        <f t="shared" si="22"/>
        <v>52</v>
      </c>
      <c r="H65" s="13">
        <v>6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58</v>
      </c>
      <c r="Q65" s="13">
        <v>0</v>
      </c>
      <c r="R65" s="13">
        <v>0</v>
      </c>
      <c r="S65" s="62">
        <v>0</v>
      </c>
    </row>
    <row r="66" spans="1:19" s="27" customFormat="1" ht="15.75">
      <c r="A66" s="61" t="s">
        <v>267</v>
      </c>
      <c r="B66" s="23" t="s">
        <v>87</v>
      </c>
      <c r="C66" s="15" t="s">
        <v>56</v>
      </c>
      <c r="D66" s="13">
        <f t="shared" si="20"/>
        <v>36</v>
      </c>
      <c r="E66" s="13">
        <v>0</v>
      </c>
      <c r="F66" s="13">
        <f t="shared" si="21"/>
        <v>36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09">
        <v>36</v>
      </c>
      <c r="Q66" s="13">
        <v>0</v>
      </c>
      <c r="R66" s="13">
        <v>0</v>
      </c>
      <c r="S66" s="13">
        <v>0</v>
      </c>
    </row>
    <row r="67" spans="1:19" s="27" customFormat="1" ht="15.75">
      <c r="A67" s="61" t="s">
        <v>55</v>
      </c>
      <c r="B67" s="23" t="s">
        <v>98</v>
      </c>
      <c r="C67" s="30" t="s">
        <v>71</v>
      </c>
      <c r="D67" s="13">
        <f t="shared" si="20"/>
        <v>180</v>
      </c>
      <c r="E67" s="13">
        <v>0</v>
      </c>
      <c r="F67" s="13">
        <f t="shared" si="21"/>
        <v>180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09">
        <v>72</v>
      </c>
      <c r="P67" s="13">
        <v>0</v>
      </c>
      <c r="Q67" s="109">
        <v>108</v>
      </c>
      <c r="R67" s="13">
        <v>0</v>
      </c>
      <c r="S67" s="62">
        <v>0</v>
      </c>
    </row>
    <row r="68" spans="1:19" s="135" customFormat="1" ht="31.5">
      <c r="A68" s="130" t="s">
        <v>35</v>
      </c>
      <c r="B68" s="131" t="s">
        <v>157</v>
      </c>
      <c r="C68" s="132" t="s">
        <v>90</v>
      </c>
      <c r="D68" s="133">
        <f t="shared" ref="D68:S68" si="23">SUM(D69:D73)</f>
        <v>438</v>
      </c>
      <c r="E68" s="133">
        <f t="shared" si="23"/>
        <v>110</v>
      </c>
      <c r="F68" s="133">
        <f t="shared" si="23"/>
        <v>328</v>
      </c>
      <c r="G68" s="133">
        <f t="shared" si="23"/>
        <v>124</v>
      </c>
      <c r="H68" s="133">
        <f t="shared" si="23"/>
        <v>66</v>
      </c>
      <c r="I68" s="133">
        <f t="shared" si="23"/>
        <v>30</v>
      </c>
      <c r="J68" s="133">
        <f t="shared" si="23"/>
        <v>0</v>
      </c>
      <c r="K68" s="133">
        <f t="shared" si="23"/>
        <v>0</v>
      </c>
      <c r="L68" s="133">
        <f t="shared" si="23"/>
        <v>0</v>
      </c>
      <c r="M68" s="133">
        <f t="shared" si="23"/>
        <v>0</v>
      </c>
      <c r="N68" s="133">
        <f t="shared" si="23"/>
        <v>0</v>
      </c>
      <c r="O68" s="133">
        <f t="shared" si="23"/>
        <v>0</v>
      </c>
      <c r="P68" s="133">
        <f t="shared" si="23"/>
        <v>0</v>
      </c>
      <c r="Q68" s="133">
        <f t="shared" si="23"/>
        <v>134</v>
      </c>
      <c r="R68" s="133">
        <f t="shared" si="23"/>
        <v>194</v>
      </c>
      <c r="S68" s="134">
        <f t="shared" si="23"/>
        <v>0</v>
      </c>
    </row>
    <row r="69" spans="1:19" s="27" customFormat="1" ht="31.5">
      <c r="A69" s="61" t="s">
        <v>36</v>
      </c>
      <c r="B69" s="23" t="s">
        <v>153</v>
      </c>
      <c r="C69" s="13" t="s">
        <v>56</v>
      </c>
      <c r="D69" s="13">
        <f t="shared" ref="D69:D73" si="24">E69+F69</f>
        <v>144</v>
      </c>
      <c r="E69" s="13">
        <v>48</v>
      </c>
      <c r="F69" s="13">
        <f t="shared" si="21"/>
        <v>96</v>
      </c>
      <c r="G69" s="13">
        <f>F69-H69-I69</f>
        <v>36</v>
      </c>
      <c r="H69" s="13">
        <v>30</v>
      </c>
      <c r="I69" s="13">
        <v>30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96</v>
      </c>
      <c r="R69" s="13">
        <v>0</v>
      </c>
      <c r="S69" s="62">
        <v>0</v>
      </c>
    </row>
    <row r="70" spans="1:19" s="27" customFormat="1" ht="31.5">
      <c r="A70" s="61" t="s">
        <v>154</v>
      </c>
      <c r="B70" s="23" t="s">
        <v>156</v>
      </c>
      <c r="C70" s="13" t="s">
        <v>56</v>
      </c>
      <c r="D70" s="13">
        <f t="shared" si="24"/>
        <v>54</v>
      </c>
      <c r="E70" s="13">
        <v>18</v>
      </c>
      <c r="F70" s="13">
        <f t="shared" si="21"/>
        <v>36</v>
      </c>
      <c r="G70" s="13">
        <f t="shared" ref="G70:G72" si="25">F70-H70-I70</f>
        <v>20</v>
      </c>
      <c r="H70" s="13">
        <v>16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36</v>
      </c>
      <c r="S70" s="62">
        <v>0</v>
      </c>
    </row>
    <row r="71" spans="1:19" s="27" customFormat="1" ht="15.75">
      <c r="A71" s="61" t="s">
        <v>155</v>
      </c>
      <c r="B71" s="23" t="s">
        <v>158</v>
      </c>
      <c r="C71" s="13" t="s">
        <v>56</v>
      </c>
      <c r="D71" s="13">
        <f t="shared" si="24"/>
        <v>57</v>
      </c>
      <c r="E71" s="13">
        <v>19</v>
      </c>
      <c r="F71" s="13">
        <f t="shared" si="21"/>
        <v>38</v>
      </c>
      <c r="G71" s="13">
        <f t="shared" si="25"/>
        <v>18</v>
      </c>
      <c r="H71" s="13">
        <v>20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38</v>
      </c>
      <c r="R71" s="13">
        <v>0</v>
      </c>
      <c r="S71" s="62">
        <v>0</v>
      </c>
    </row>
    <row r="72" spans="1:19" s="27" customFormat="1" ht="15.75">
      <c r="A72" s="61" t="s">
        <v>269</v>
      </c>
      <c r="B72" s="23" t="s">
        <v>268</v>
      </c>
      <c r="C72" s="13" t="s">
        <v>56</v>
      </c>
      <c r="D72" s="13">
        <f t="shared" si="24"/>
        <v>75</v>
      </c>
      <c r="E72" s="13">
        <v>25</v>
      </c>
      <c r="F72" s="13">
        <f t="shared" si="21"/>
        <v>50</v>
      </c>
      <c r="G72" s="13">
        <f t="shared" si="25"/>
        <v>50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50</v>
      </c>
      <c r="S72" s="62">
        <v>0</v>
      </c>
    </row>
    <row r="73" spans="1:19" s="27" customFormat="1" ht="15.75">
      <c r="A73" s="61" t="s">
        <v>99</v>
      </c>
      <c r="B73" s="23" t="s">
        <v>98</v>
      </c>
      <c r="C73" s="13" t="s">
        <v>56</v>
      </c>
      <c r="D73" s="13">
        <f t="shared" si="24"/>
        <v>108</v>
      </c>
      <c r="E73" s="13">
        <v>0</v>
      </c>
      <c r="F73" s="13">
        <f t="shared" si="21"/>
        <v>108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74">
        <v>0</v>
      </c>
      <c r="R73" s="109">
        <v>108</v>
      </c>
      <c r="S73" s="62">
        <v>0</v>
      </c>
    </row>
    <row r="74" spans="1:19" s="135" customFormat="1" ht="31.5">
      <c r="A74" s="130" t="s">
        <v>100</v>
      </c>
      <c r="B74" s="131" t="s">
        <v>159</v>
      </c>
      <c r="C74" s="132" t="s">
        <v>90</v>
      </c>
      <c r="D74" s="133">
        <f>SUM(D75:D79)</f>
        <v>798</v>
      </c>
      <c r="E74" s="133">
        <f>SUM(E75:E79)</f>
        <v>218</v>
      </c>
      <c r="F74" s="133">
        <f>SUM(F75:F79)</f>
        <v>580</v>
      </c>
      <c r="G74" s="133">
        <f>SUM(G75:G79)</f>
        <v>253</v>
      </c>
      <c r="H74" s="133">
        <f>SUM(H75:H79)</f>
        <v>183</v>
      </c>
      <c r="I74" s="133">
        <f t="shared" ref="I74:S74" si="26">SUM(I75:I79)</f>
        <v>0</v>
      </c>
      <c r="J74" s="133">
        <f t="shared" si="26"/>
        <v>0</v>
      </c>
      <c r="K74" s="133">
        <f t="shared" si="26"/>
        <v>0</v>
      </c>
      <c r="L74" s="133">
        <f t="shared" si="26"/>
        <v>0</v>
      </c>
      <c r="M74" s="133">
        <f t="shared" si="26"/>
        <v>0</v>
      </c>
      <c r="N74" s="133">
        <f t="shared" si="26"/>
        <v>0</v>
      </c>
      <c r="O74" s="133">
        <f t="shared" si="26"/>
        <v>0</v>
      </c>
      <c r="P74" s="133">
        <f t="shared" si="26"/>
        <v>0</v>
      </c>
      <c r="Q74" s="133">
        <f t="shared" si="26"/>
        <v>90</v>
      </c>
      <c r="R74" s="133">
        <f t="shared" si="26"/>
        <v>264</v>
      </c>
      <c r="S74" s="134">
        <f t="shared" si="26"/>
        <v>226</v>
      </c>
    </row>
    <row r="75" spans="1:19" s="27" customFormat="1" ht="47.25">
      <c r="A75" s="61" t="s">
        <v>101</v>
      </c>
      <c r="B75" s="23" t="s">
        <v>163</v>
      </c>
      <c r="C75" s="111" t="s">
        <v>71</v>
      </c>
      <c r="D75" s="13">
        <f t="shared" ref="D75:D79" si="27">E75+F75</f>
        <v>150</v>
      </c>
      <c r="E75" s="13">
        <v>50</v>
      </c>
      <c r="F75" s="13">
        <f t="shared" si="21"/>
        <v>100</v>
      </c>
      <c r="G75" s="13">
        <f t="shared" ref="G75:G78" si="28">F75-H75-I75</f>
        <v>56</v>
      </c>
      <c r="H75" s="13">
        <v>44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40</v>
      </c>
      <c r="R75" s="13">
        <v>60</v>
      </c>
      <c r="S75" s="62">
        <v>0</v>
      </c>
    </row>
    <row r="76" spans="1:19" s="27" customFormat="1" ht="31.5">
      <c r="A76" s="61" t="s">
        <v>102</v>
      </c>
      <c r="B76" s="23" t="s">
        <v>164</v>
      </c>
      <c r="C76" s="111" t="s">
        <v>71</v>
      </c>
      <c r="D76" s="13">
        <f t="shared" si="27"/>
        <v>150</v>
      </c>
      <c r="E76" s="13">
        <v>50</v>
      </c>
      <c r="F76" s="13">
        <f t="shared" si="21"/>
        <v>100</v>
      </c>
      <c r="G76" s="13">
        <f t="shared" si="28"/>
        <v>62</v>
      </c>
      <c r="H76" s="13">
        <v>38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50</v>
      </c>
      <c r="R76" s="13">
        <v>50</v>
      </c>
      <c r="S76" s="62">
        <v>0</v>
      </c>
    </row>
    <row r="77" spans="1:19" s="27" customFormat="1" ht="31.5">
      <c r="A77" s="61" t="s">
        <v>160</v>
      </c>
      <c r="B77" s="23" t="s">
        <v>161</v>
      </c>
      <c r="C77" s="15" t="s">
        <v>56</v>
      </c>
      <c r="D77" s="13">
        <f t="shared" si="27"/>
        <v>231</v>
      </c>
      <c r="E77" s="13">
        <v>77</v>
      </c>
      <c r="F77" s="13">
        <f t="shared" si="21"/>
        <v>154</v>
      </c>
      <c r="G77" s="13">
        <f t="shared" si="28"/>
        <v>94</v>
      </c>
      <c r="H77" s="13">
        <v>60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154</v>
      </c>
      <c r="S77" s="62">
        <v>0</v>
      </c>
    </row>
    <row r="78" spans="1:19" s="116" customFormat="1" ht="15.75">
      <c r="A78" s="61" t="s">
        <v>162</v>
      </c>
      <c r="B78" s="23" t="s">
        <v>318</v>
      </c>
      <c r="C78" s="15" t="s">
        <v>56</v>
      </c>
      <c r="D78" s="13">
        <f t="shared" si="27"/>
        <v>123</v>
      </c>
      <c r="E78" s="13">
        <v>41</v>
      </c>
      <c r="F78" s="13">
        <f t="shared" si="21"/>
        <v>82</v>
      </c>
      <c r="G78" s="13">
        <f t="shared" si="28"/>
        <v>41</v>
      </c>
      <c r="H78" s="13">
        <v>41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62">
        <v>82</v>
      </c>
    </row>
    <row r="79" spans="1:19" s="27" customFormat="1" ht="15.75">
      <c r="A79" s="61" t="s">
        <v>103</v>
      </c>
      <c r="B79" s="23" t="s">
        <v>98</v>
      </c>
      <c r="C79" s="30" t="s">
        <v>71</v>
      </c>
      <c r="D79" s="13">
        <f t="shared" si="27"/>
        <v>144</v>
      </c>
      <c r="E79" s="13">
        <v>0</v>
      </c>
      <c r="F79" s="13">
        <f t="shared" si="21"/>
        <v>144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74">
        <v>0</v>
      </c>
      <c r="S79" s="110">
        <v>144</v>
      </c>
    </row>
    <row r="80" spans="1:19" s="135" customFormat="1" ht="31.5">
      <c r="A80" s="130" t="s">
        <v>104</v>
      </c>
      <c r="B80" s="131" t="s">
        <v>165</v>
      </c>
      <c r="C80" s="132" t="s">
        <v>90</v>
      </c>
      <c r="D80" s="133">
        <f>SUM(D81:D83)</f>
        <v>429</v>
      </c>
      <c r="E80" s="133">
        <f t="shared" ref="E80" si="29">SUM(E81:E83)</f>
        <v>119</v>
      </c>
      <c r="F80" s="133">
        <f t="shared" ref="F80" si="30">SUM(F81:F83)</f>
        <v>310</v>
      </c>
      <c r="G80" s="133">
        <f t="shared" ref="G80" si="31">SUM(G81:G83)</f>
        <v>178</v>
      </c>
      <c r="H80" s="133">
        <f t="shared" ref="H80" si="32">SUM(H81:H83)</f>
        <v>60</v>
      </c>
      <c r="I80" s="133">
        <f t="shared" ref="I80" si="33">SUM(I81:I83)</f>
        <v>0</v>
      </c>
      <c r="J80" s="133">
        <f t="shared" ref="J80" si="34">SUM(J81:J83)</f>
        <v>0</v>
      </c>
      <c r="K80" s="133">
        <f t="shared" ref="K80" si="35">SUM(K81:K83)</f>
        <v>0</v>
      </c>
      <c r="L80" s="133">
        <f t="shared" ref="L80" si="36">SUM(L81:L83)</f>
        <v>0</v>
      </c>
      <c r="M80" s="133">
        <f t="shared" ref="M80" si="37">SUM(M81:M83)</f>
        <v>0</v>
      </c>
      <c r="N80" s="133">
        <f t="shared" ref="N80" si="38">SUM(N81:N83)</f>
        <v>0</v>
      </c>
      <c r="O80" s="133">
        <f t="shared" ref="O80" si="39">SUM(O81:O83)</f>
        <v>0</v>
      </c>
      <c r="P80" s="133">
        <f t="shared" ref="P80:S80" si="40">SUM(P81:P83)</f>
        <v>0</v>
      </c>
      <c r="Q80" s="133">
        <f t="shared" si="40"/>
        <v>0</v>
      </c>
      <c r="R80" s="133">
        <f t="shared" si="40"/>
        <v>102</v>
      </c>
      <c r="S80" s="134">
        <f t="shared" si="40"/>
        <v>208</v>
      </c>
    </row>
    <row r="81" spans="1:24" s="27" customFormat="1" ht="16.5" thickBot="1">
      <c r="A81" s="61" t="s">
        <v>105</v>
      </c>
      <c r="B81" s="23" t="s">
        <v>167</v>
      </c>
      <c r="C81" s="30" t="s">
        <v>71</v>
      </c>
      <c r="D81" s="13">
        <f t="shared" ref="D81:D83" si="41">E81+F81</f>
        <v>180</v>
      </c>
      <c r="E81" s="13">
        <v>60</v>
      </c>
      <c r="F81" s="13">
        <f t="shared" si="21"/>
        <v>120</v>
      </c>
      <c r="G81" s="13">
        <f t="shared" ref="G81:G82" si="42">F81-H81-I81</f>
        <v>90</v>
      </c>
      <c r="H81" s="13">
        <v>30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52</v>
      </c>
      <c r="S81" s="62">
        <v>68</v>
      </c>
    </row>
    <row r="82" spans="1:24" s="27" customFormat="1" ht="32.25" thickBot="1">
      <c r="A82" s="61" t="s">
        <v>166</v>
      </c>
      <c r="B82" s="23" t="s">
        <v>168</v>
      </c>
      <c r="C82" s="30" t="s">
        <v>71</v>
      </c>
      <c r="D82" s="13">
        <f t="shared" si="41"/>
        <v>177</v>
      </c>
      <c r="E82" s="13">
        <v>59</v>
      </c>
      <c r="F82" s="13">
        <f t="shared" si="21"/>
        <v>118</v>
      </c>
      <c r="G82" s="13">
        <f t="shared" si="42"/>
        <v>88</v>
      </c>
      <c r="H82" s="13">
        <v>30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50</v>
      </c>
      <c r="S82" s="62">
        <v>68</v>
      </c>
      <c r="T82" s="146" t="s">
        <v>98</v>
      </c>
      <c r="U82" s="147"/>
      <c r="V82" s="148"/>
    </row>
    <row r="83" spans="1:24" s="27" customFormat="1" ht="15.75" customHeight="1" thickBot="1">
      <c r="A83" s="61" t="s">
        <v>106</v>
      </c>
      <c r="B83" s="23" t="s">
        <v>98</v>
      </c>
      <c r="C83" s="13" t="s">
        <v>56</v>
      </c>
      <c r="D83" s="13">
        <f t="shared" si="41"/>
        <v>72</v>
      </c>
      <c r="E83" s="13">
        <v>0</v>
      </c>
      <c r="F83" s="13">
        <f t="shared" si="21"/>
        <v>72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10">
        <v>72</v>
      </c>
      <c r="T83" s="146"/>
      <c r="U83" s="147"/>
      <c r="V83" s="148"/>
    </row>
    <row r="84" spans="1:24" s="27" customFormat="1" ht="32.25" thickBot="1">
      <c r="A84" s="64" t="s">
        <v>107</v>
      </c>
      <c r="B84" s="26" t="s">
        <v>169</v>
      </c>
      <c r="C84" s="71" t="s">
        <v>90</v>
      </c>
      <c r="D84" s="69">
        <f>SUM(D85:D86)</f>
        <v>513</v>
      </c>
      <c r="E84" s="69">
        <f t="shared" ref="E84:S84" si="43">SUM(E85:E86)</f>
        <v>63</v>
      </c>
      <c r="F84" s="69">
        <f t="shared" si="43"/>
        <v>450</v>
      </c>
      <c r="G84" s="69">
        <f t="shared" si="43"/>
        <v>42</v>
      </c>
      <c r="H84" s="69">
        <f t="shared" si="43"/>
        <v>84</v>
      </c>
      <c r="I84" s="69">
        <f t="shared" si="43"/>
        <v>0</v>
      </c>
      <c r="J84" s="69">
        <f t="shared" si="43"/>
        <v>0</v>
      </c>
      <c r="K84" s="69">
        <f t="shared" si="43"/>
        <v>0</v>
      </c>
      <c r="L84" s="69">
        <f t="shared" si="43"/>
        <v>0</v>
      </c>
      <c r="M84" s="69">
        <f t="shared" si="43"/>
        <v>450</v>
      </c>
      <c r="N84" s="69">
        <f t="shared" si="43"/>
        <v>0</v>
      </c>
      <c r="O84" s="69">
        <f t="shared" si="43"/>
        <v>0</v>
      </c>
      <c r="P84" s="69">
        <f t="shared" si="43"/>
        <v>0</v>
      </c>
      <c r="Q84" s="69">
        <f t="shared" si="43"/>
        <v>0</v>
      </c>
      <c r="R84" s="69">
        <f t="shared" si="43"/>
        <v>0</v>
      </c>
      <c r="S84" s="87">
        <f t="shared" si="43"/>
        <v>0</v>
      </c>
      <c r="T84" s="146" t="s">
        <v>87</v>
      </c>
      <c r="U84" s="147"/>
      <c r="V84" s="148"/>
    </row>
    <row r="85" spans="1:24" s="27" customFormat="1" ht="31.5" customHeight="1">
      <c r="A85" s="61" t="s">
        <v>108</v>
      </c>
      <c r="B85" s="23" t="s">
        <v>273</v>
      </c>
      <c r="C85" s="70" t="s">
        <v>56</v>
      </c>
      <c r="D85" s="13">
        <f>E85+F85</f>
        <v>189</v>
      </c>
      <c r="E85" s="13">
        <v>63</v>
      </c>
      <c r="F85" s="13">
        <f t="shared" si="21"/>
        <v>126</v>
      </c>
      <c r="G85" s="13">
        <f>F85-H85</f>
        <v>42</v>
      </c>
      <c r="H85" s="13">
        <v>84</v>
      </c>
      <c r="I85" s="13">
        <v>0</v>
      </c>
      <c r="J85" s="13">
        <v>0</v>
      </c>
      <c r="K85" s="13">
        <v>0</v>
      </c>
      <c r="L85" s="13">
        <v>0</v>
      </c>
      <c r="M85" s="13">
        <v>126</v>
      </c>
      <c r="N85" s="13">
        <v>0</v>
      </c>
      <c r="O85" s="74">
        <v>0</v>
      </c>
      <c r="P85" s="13">
        <v>0</v>
      </c>
      <c r="Q85" s="13">
        <v>0</v>
      </c>
      <c r="R85" s="13">
        <v>0</v>
      </c>
      <c r="S85" s="62">
        <v>0</v>
      </c>
      <c r="T85" s="27" t="s">
        <v>89</v>
      </c>
    </row>
    <row r="86" spans="1:24" s="27" customFormat="1" ht="15.75">
      <c r="A86" s="61" t="s">
        <v>109</v>
      </c>
      <c r="B86" s="23" t="s">
        <v>87</v>
      </c>
      <c r="C86" s="13" t="s">
        <v>56</v>
      </c>
      <c r="D86" s="13">
        <f>E86+F86</f>
        <v>324</v>
      </c>
      <c r="E86" s="13">
        <v>0</v>
      </c>
      <c r="F86" s="13">
        <f t="shared" si="21"/>
        <v>324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09">
        <v>324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62">
        <v>0</v>
      </c>
      <c r="T86" s="27">
        <f>SUM(D66,D86,D83,D79,D73,D67,D58:D59)/36</f>
        <v>28</v>
      </c>
    </row>
    <row r="87" spans="1:24" ht="5.0999999999999996" customHeight="1" thickBot="1">
      <c r="A87" s="65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8"/>
      <c r="Q87" s="18"/>
      <c r="R87" s="18"/>
      <c r="S87" s="66"/>
    </row>
    <row r="88" spans="1:24" ht="16.5" thickBot="1">
      <c r="A88" s="197" t="s">
        <v>1</v>
      </c>
      <c r="B88" s="198"/>
      <c r="C88" s="19"/>
      <c r="D88" s="19">
        <f t="shared" ref="D88:R88" si="44">D8+D21+D28+D32</f>
        <v>9594</v>
      </c>
      <c r="E88" s="19">
        <f t="shared" si="44"/>
        <v>2862</v>
      </c>
      <c r="F88" s="19">
        <f t="shared" si="44"/>
        <v>6732</v>
      </c>
      <c r="G88" s="19">
        <f t="shared" si="44"/>
        <v>3510</v>
      </c>
      <c r="H88" s="19">
        <f t="shared" si="44"/>
        <v>2074</v>
      </c>
      <c r="I88" s="19">
        <f t="shared" si="44"/>
        <v>140</v>
      </c>
      <c r="J88" s="19">
        <f t="shared" si="44"/>
        <v>612</v>
      </c>
      <c r="K88" s="19">
        <f t="shared" si="44"/>
        <v>792</v>
      </c>
      <c r="L88" s="19">
        <f t="shared" si="44"/>
        <v>576</v>
      </c>
      <c r="M88" s="19">
        <f t="shared" si="44"/>
        <v>828</v>
      </c>
      <c r="N88" s="19">
        <f t="shared" si="44"/>
        <v>576</v>
      </c>
      <c r="O88" s="19">
        <v>828</v>
      </c>
      <c r="P88" s="19">
        <f t="shared" si="44"/>
        <v>576</v>
      </c>
      <c r="Q88" s="19">
        <f t="shared" si="44"/>
        <v>828</v>
      </c>
      <c r="R88" s="19">
        <f t="shared" si="44"/>
        <v>612</v>
      </c>
      <c r="S88" s="88">
        <v>504</v>
      </c>
    </row>
    <row r="89" spans="1:24" ht="5.0999999999999996" customHeight="1" thickBot="1">
      <c r="A89" s="67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  <c r="Q89" s="22"/>
      <c r="R89" s="22"/>
      <c r="S89" s="68"/>
    </row>
    <row r="90" spans="1:24" ht="16.5" thickBot="1">
      <c r="A90" s="40" t="s">
        <v>46</v>
      </c>
      <c r="B90" s="41" t="s">
        <v>50</v>
      </c>
      <c r="C90" s="42" t="s">
        <v>56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3"/>
      <c r="S90" s="44" t="s">
        <v>120</v>
      </c>
    </row>
    <row r="91" spans="1:24" ht="16.5" thickBot="1">
      <c r="A91" s="45" t="s">
        <v>47</v>
      </c>
      <c r="B91" s="46" t="s">
        <v>0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2"/>
      <c r="P91" s="42"/>
      <c r="Q91" s="42"/>
      <c r="R91" s="85"/>
      <c r="S91" s="44" t="s">
        <v>54</v>
      </c>
    </row>
    <row r="92" spans="1:24" ht="24" customHeight="1">
      <c r="A92" s="169" t="s">
        <v>270</v>
      </c>
      <c r="B92" s="170"/>
      <c r="C92" s="170"/>
      <c r="D92" s="170"/>
      <c r="E92" s="170"/>
      <c r="F92" s="161" t="s">
        <v>1</v>
      </c>
      <c r="G92" s="199" t="s">
        <v>38</v>
      </c>
      <c r="H92" s="199"/>
      <c r="I92" s="199"/>
      <c r="J92" s="121">
        <f>SUM(J9:J20)</f>
        <v>612</v>
      </c>
      <c r="K92" s="121">
        <f>SUM(K9:K20)</f>
        <v>792</v>
      </c>
      <c r="L92" s="121">
        <f t="shared" ref="L92:Q92" si="45">SUM(L22:L26,L29:L31,L34:L51,L54:L57,L61:L65,L69:L72,L75:L78,L81:L82,L85)</f>
        <v>576</v>
      </c>
      <c r="M92" s="121">
        <f t="shared" si="45"/>
        <v>504</v>
      </c>
      <c r="N92" s="121">
        <f t="shared" si="45"/>
        <v>576</v>
      </c>
      <c r="O92" s="121">
        <f t="shared" si="45"/>
        <v>702</v>
      </c>
      <c r="P92" s="121">
        <f t="shared" si="45"/>
        <v>540</v>
      </c>
      <c r="Q92" s="121">
        <f t="shared" si="45"/>
        <v>648</v>
      </c>
      <c r="R92" s="121">
        <f t="shared" ref="R92:S92" si="46">SUM(R22:R26,R29:R31,R34:R51,R54:R57,R61:R65,R69:R72,R75:R78,R81:R82,R85)</f>
        <v>504</v>
      </c>
      <c r="S92" s="121">
        <f t="shared" si="46"/>
        <v>270</v>
      </c>
    </row>
    <row r="93" spans="1:24" ht="15.6" customHeight="1">
      <c r="A93" s="202" t="s">
        <v>37</v>
      </c>
      <c r="B93" s="203"/>
      <c r="C93" s="203"/>
      <c r="D93" s="203"/>
      <c r="E93" s="203"/>
      <c r="F93" s="162"/>
      <c r="G93" s="168" t="s">
        <v>39</v>
      </c>
      <c r="H93" s="168"/>
      <c r="I93" s="168"/>
      <c r="J93" s="10">
        <f t="shared" ref="J93:K93" si="47">SUM(J58,J86)</f>
        <v>0</v>
      </c>
      <c r="K93" s="10">
        <f t="shared" si="47"/>
        <v>0</v>
      </c>
      <c r="L93" s="10">
        <f>SUM(L58,L66,L86)</f>
        <v>0</v>
      </c>
      <c r="M93" s="10">
        <f t="shared" ref="M93:S93" si="48">SUM(M58,M66,M86)</f>
        <v>324</v>
      </c>
      <c r="N93" s="10">
        <f t="shared" si="48"/>
        <v>0</v>
      </c>
      <c r="O93" s="10">
        <f t="shared" si="48"/>
        <v>0</v>
      </c>
      <c r="P93" s="10">
        <f t="shared" si="48"/>
        <v>36</v>
      </c>
      <c r="Q93" s="10">
        <f t="shared" si="48"/>
        <v>72</v>
      </c>
      <c r="R93" s="10">
        <f t="shared" si="48"/>
        <v>0</v>
      </c>
      <c r="S93" s="57">
        <f t="shared" si="48"/>
        <v>0</v>
      </c>
    </row>
    <row r="94" spans="1:24" ht="30" customHeight="1">
      <c r="A94" s="186" t="s">
        <v>275</v>
      </c>
      <c r="B94" s="187"/>
      <c r="C94" s="187"/>
      <c r="D94" s="187"/>
      <c r="E94" s="187"/>
      <c r="F94" s="162"/>
      <c r="G94" s="168" t="s">
        <v>111</v>
      </c>
      <c r="H94" s="168"/>
      <c r="I94" s="168"/>
      <c r="J94" s="13">
        <f t="shared" ref="J94:S94" si="49">SUM(J59,J67,J73,J79,J83)</f>
        <v>0</v>
      </c>
      <c r="K94" s="13">
        <f t="shared" si="49"/>
        <v>0</v>
      </c>
      <c r="L94" s="13">
        <f t="shared" si="49"/>
        <v>0</v>
      </c>
      <c r="M94" s="13">
        <f t="shared" si="49"/>
        <v>0</v>
      </c>
      <c r="N94" s="13">
        <f t="shared" si="49"/>
        <v>0</v>
      </c>
      <c r="O94" s="13">
        <f t="shared" si="49"/>
        <v>144</v>
      </c>
      <c r="P94" s="13">
        <f>SUM(P59,P67,P73,P79,P83)</f>
        <v>0</v>
      </c>
      <c r="Q94" s="13">
        <f t="shared" si="49"/>
        <v>108</v>
      </c>
      <c r="R94" s="13">
        <f t="shared" si="49"/>
        <v>108</v>
      </c>
      <c r="S94" s="62">
        <f t="shared" si="49"/>
        <v>216</v>
      </c>
      <c r="T94" s="164" t="s">
        <v>272</v>
      </c>
      <c r="U94" s="164"/>
      <c r="V94" s="164"/>
      <c r="W94" s="164"/>
      <c r="X94" s="164"/>
    </row>
    <row r="95" spans="1:24" ht="16.5" customHeight="1">
      <c r="A95" s="158" t="s">
        <v>48</v>
      </c>
      <c r="B95" s="159"/>
      <c r="C95" s="159"/>
      <c r="D95" s="159"/>
      <c r="E95" s="159"/>
      <c r="F95" s="162"/>
      <c r="G95" s="157" t="s">
        <v>40</v>
      </c>
      <c r="H95" s="157"/>
      <c r="I95" s="157"/>
      <c r="J95" s="10">
        <v>0</v>
      </c>
      <c r="K95" s="10">
        <v>3</v>
      </c>
      <c r="L95" s="10">
        <v>3</v>
      </c>
      <c r="M95" s="10">
        <v>3</v>
      </c>
      <c r="N95" s="10">
        <v>2</v>
      </c>
      <c r="O95" s="10">
        <v>3</v>
      </c>
      <c r="P95" s="10">
        <v>2</v>
      </c>
      <c r="Q95" s="10">
        <v>2</v>
      </c>
      <c r="R95" s="10">
        <v>0</v>
      </c>
      <c r="S95" s="57">
        <v>0</v>
      </c>
      <c r="T95" s="192">
        <f>(SUM(H9:H20,H22:H26,H29:H31,H34:H51,H54:H57,H61:H65,H69:H72,H75:H78,H81:H82,H85)+I75+I69+I64+I62+I54+I35+SUM(L93:S94)+144)/(F88+144)</f>
        <v>0.48952879581151831</v>
      </c>
      <c r="U95" s="193"/>
      <c r="V95" s="193"/>
      <c r="W95" s="193"/>
      <c r="X95" s="193"/>
    </row>
    <row r="96" spans="1:24" ht="17.25" customHeight="1">
      <c r="A96" s="158" t="s">
        <v>72</v>
      </c>
      <c r="B96" s="159"/>
      <c r="C96" s="159"/>
      <c r="D96" s="159"/>
      <c r="E96" s="159"/>
      <c r="F96" s="162"/>
      <c r="G96" s="157" t="s">
        <v>41</v>
      </c>
      <c r="H96" s="157"/>
      <c r="I96" s="157"/>
      <c r="J96" s="10">
        <v>0</v>
      </c>
      <c r="K96" s="10">
        <v>9</v>
      </c>
      <c r="L96" s="10">
        <v>2</v>
      </c>
      <c r="M96" s="10">
        <v>8</v>
      </c>
      <c r="N96" s="10">
        <v>5</v>
      </c>
      <c r="O96" s="10">
        <v>5</v>
      </c>
      <c r="P96" s="10">
        <v>2</v>
      </c>
      <c r="Q96" s="10">
        <v>8</v>
      </c>
      <c r="R96" s="10">
        <v>5</v>
      </c>
      <c r="S96" s="57">
        <v>5</v>
      </c>
      <c r="T96" s="192"/>
      <c r="U96" s="193"/>
      <c r="V96" s="193"/>
      <c r="W96" s="193"/>
      <c r="X96" s="193"/>
    </row>
    <row r="97" spans="1:24" ht="16.5" customHeight="1" thickBot="1">
      <c r="A97" s="200" t="s">
        <v>73</v>
      </c>
      <c r="B97" s="201"/>
      <c r="C97" s="201"/>
      <c r="D97" s="201"/>
      <c r="E97" s="201"/>
      <c r="F97" s="163"/>
      <c r="G97" s="196" t="s">
        <v>42</v>
      </c>
      <c r="H97" s="196"/>
      <c r="I97" s="196"/>
      <c r="J97" s="18">
        <v>1</v>
      </c>
      <c r="K97" s="18">
        <v>0</v>
      </c>
      <c r="L97" s="18">
        <v>0</v>
      </c>
      <c r="M97" s="18">
        <v>1</v>
      </c>
      <c r="N97" s="18">
        <v>0</v>
      </c>
      <c r="O97" s="18">
        <v>1</v>
      </c>
      <c r="P97" s="18">
        <v>0</v>
      </c>
      <c r="Q97" s="18">
        <v>1</v>
      </c>
      <c r="R97" s="18">
        <v>0</v>
      </c>
      <c r="S97" s="18">
        <v>0</v>
      </c>
      <c r="T97" s="192"/>
      <c r="U97" s="193"/>
      <c r="V97" s="193"/>
      <c r="W97" s="193"/>
      <c r="X97" s="193"/>
    </row>
    <row r="98" spans="1:24">
      <c r="J98" s="160"/>
      <c r="K98" s="160"/>
      <c r="L98" s="160"/>
      <c r="M98" s="160"/>
      <c r="N98" s="160"/>
      <c r="O98" s="160"/>
      <c r="P98" s="156"/>
      <c r="Q98" s="156"/>
      <c r="R98" s="81"/>
    </row>
    <row r="100" spans="1:24" ht="15">
      <c r="L100" s="195"/>
      <c r="M100" s="195"/>
      <c r="N100" s="195"/>
      <c r="O100" s="195"/>
      <c r="P100" s="195"/>
      <c r="Q100" s="195"/>
      <c r="R100" s="84"/>
    </row>
  </sheetData>
  <sheetProtection password="CE20" sheet="1" objects="1" scenarios="1" selectLockedCells="1" selectUnlockedCells="1"/>
  <mergeCells count="57">
    <mergeCell ref="T95:X97"/>
    <mergeCell ref="A1:Q1"/>
    <mergeCell ref="L100:Q100"/>
    <mergeCell ref="G97:I97"/>
    <mergeCell ref="L4:M4"/>
    <mergeCell ref="A88:B88"/>
    <mergeCell ref="G92:I92"/>
    <mergeCell ref="G93:I93"/>
    <mergeCell ref="A97:E97"/>
    <mergeCell ref="A93:E93"/>
    <mergeCell ref="P5:P6"/>
    <mergeCell ref="Q5:Q6"/>
    <mergeCell ref="N4:O4"/>
    <mergeCell ref="P4:Q4"/>
    <mergeCell ref="O5:O6"/>
    <mergeCell ref="A3:A6"/>
    <mergeCell ref="T94:X94"/>
    <mergeCell ref="D3:I3"/>
    <mergeCell ref="G94:I94"/>
    <mergeCell ref="A92:E92"/>
    <mergeCell ref="G5:I5"/>
    <mergeCell ref="F4:I4"/>
    <mergeCell ref="B3:B6"/>
    <mergeCell ref="C3:C6"/>
    <mergeCell ref="D4:D6"/>
    <mergeCell ref="E4:E6"/>
    <mergeCell ref="F5:F6"/>
    <mergeCell ref="A94:E94"/>
    <mergeCell ref="J3:S3"/>
    <mergeCell ref="T8:U8"/>
    <mergeCell ref="N5:N6"/>
    <mergeCell ref="M5:M6"/>
    <mergeCell ref="P98:Q98"/>
    <mergeCell ref="G95:I95"/>
    <mergeCell ref="A96:E96"/>
    <mergeCell ref="G96:I96"/>
    <mergeCell ref="L98:M98"/>
    <mergeCell ref="J98:K98"/>
    <mergeCell ref="N98:O98"/>
    <mergeCell ref="A95:E95"/>
    <mergeCell ref="F92:F97"/>
    <mergeCell ref="L5:L6"/>
    <mergeCell ref="J4:K4"/>
    <mergeCell ref="K5:K6"/>
    <mergeCell ref="J5:J6"/>
    <mergeCell ref="T84:V84"/>
    <mergeCell ref="T82:V82"/>
    <mergeCell ref="T83:V83"/>
    <mergeCell ref="R4:S4"/>
    <mergeCell ref="R5:R6"/>
    <mergeCell ref="S5:S6"/>
    <mergeCell ref="T21:U21"/>
    <mergeCell ref="T24:U24"/>
    <mergeCell ref="T27:U27"/>
    <mergeCell ref="T26:U26"/>
    <mergeCell ref="T29:U29"/>
    <mergeCell ref="T30:U30"/>
  </mergeCells>
  <phoneticPr fontId="2" type="noConversion"/>
  <conditionalFormatting sqref="T22:V23 T25:W25">
    <cfRule type="cellIs" dxfId="2" priority="4" stopIfTrue="1" operator="notEqual">
      <formula>36</formula>
    </cfRule>
  </conditionalFormatting>
  <conditionalFormatting sqref="F88">
    <cfRule type="cellIs" dxfId="1" priority="2" operator="notEqual">
      <formula>6732</formula>
    </cfRule>
  </conditionalFormatting>
  <conditionalFormatting sqref="D88">
    <cfRule type="cellIs" dxfId="0" priority="1" operator="notEqual">
      <formula>9594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1" orientation="landscape" horizontalDpi="4294967294" r:id="rId1"/>
  <headerFooter alignWithMargins="0"/>
  <rowBreaks count="2" manualBreakCount="2">
    <brk id="31" max="18" man="1"/>
    <brk id="62" max="18" man="1"/>
  </rowBreaks>
  <colBreaks count="1" manualBreakCount="1">
    <brk id="19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"/>
  <sheetViews>
    <sheetView zoomScale="70" zoomScaleNormal="70" workbookViewId="0">
      <selection activeCell="BE25" sqref="BE25"/>
    </sheetView>
  </sheetViews>
  <sheetFormatPr defaultRowHeight="12.75"/>
  <cols>
    <col min="1" max="53" width="3.28515625" customWidth="1"/>
    <col min="54" max="54" width="6.7109375" customWidth="1"/>
    <col min="55" max="56" width="8.7109375" customWidth="1"/>
    <col min="57" max="57" width="6.7109375" customWidth="1"/>
    <col min="58" max="59" width="7.7109375" customWidth="1"/>
    <col min="60" max="64" width="6.7109375" customWidth="1"/>
  </cols>
  <sheetData>
    <row r="1" spans="1:64" ht="18">
      <c r="A1" s="207" t="s">
        <v>172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 t="s">
        <v>173</v>
      </c>
      <c r="BC1" s="207"/>
      <c r="BD1" s="207"/>
      <c r="BE1" s="207"/>
      <c r="BF1" s="207"/>
      <c r="BG1" s="207"/>
      <c r="BH1" s="207"/>
      <c r="BI1" s="207"/>
      <c r="BJ1" s="207"/>
      <c r="BK1" s="207"/>
      <c r="BL1" s="207"/>
    </row>
    <row r="2" spans="1:64">
      <c r="A2" s="90"/>
      <c r="B2" s="90"/>
      <c r="C2" s="90"/>
      <c r="D2" s="90"/>
      <c r="E2" s="90"/>
      <c r="F2" s="91"/>
      <c r="G2" s="92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64">
      <c r="A3" s="90"/>
      <c r="B3" s="90"/>
      <c r="C3" s="90"/>
      <c r="D3" s="90"/>
      <c r="E3" s="90"/>
      <c r="F3" s="91"/>
      <c r="G3" s="92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4" ht="44.25" customHeight="1">
      <c r="A4" s="208" t="s">
        <v>174</v>
      </c>
      <c r="B4" s="211" t="s">
        <v>175</v>
      </c>
      <c r="C4" s="212"/>
      <c r="D4" s="212"/>
      <c r="E4" s="213"/>
      <c r="F4" s="214" t="s">
        <v>176</v>
      </c>
      <c r="G4" s="217" t="s">
        <v>177</v>
      </c>
      <c r="H4" s="217"/>
      <c r="I4" s="217"/>
      <c r="J4" s="214" t="s">
        <v>178</v>
      </c>
      <c r="K4" s="217" t="s">
        <v>179</v>
      </c>
      <c r="L4" s="217"/>
      <c r="M4" s="217"/>
      <c r="N4" s="214" t="s">
        <v>180</v>
      </c>
      <c r="O4" s="217" t="s">
        <v>181</v>
      </c>
      <c r="P4" s="217"/>
      <c r="Q4" s="217"/>
      <c r="R4" s="217"/>
      <c r="S4" s="214" t="s">
        <v>182</v>
      </c>
      <c r="T4" s="217" t="s">
        <v>183</v>
      </c>
      <c r="U4" s="217"/>
      <c r="V4" s="217"/>
      <c r="W4" s="214" t="s">
        <v>184</v>
      </c>
      <c r="X4" s="217" t="s">
        <v>185</v>
      </c>
      <c r="Y4" s="217"/>
      <c r="Z4" s="217"/>
      <c r="AA4" s="214" t="s">
        <v>186</v>
      </c>
      <c r="AB4" s="217" t="s">
        <v>187</v>
      </c>
      <c r="AC4" s="217"/>
      <c r="AD4" s="217"/>
      <c r="AE4" s="217"/>
      <c r="AF4" s="214" t="s">
        <v>188</v>
      </c>
      <c r="AG4" s="217" t="s">
        <v>189</v>
      </c>
      <c r="AH4" s="217"/>
      <c r="AI4" s="217"/>
      <c r="AJ4" s="214" t="s">
        <v>190</v>
      </c>
      <c r="AK4" s="211" t="s">
        <v>191</v>
      </c>
      <c r="AL4" s="219"/>
      <c r="AM4" s="219"/>
      <c r="AN4" s="246"/>
      <c r="AO4" s="217" t="s">
        <v>192</v>
      </c>
      <c r="AP4" s="217"/>
      <c r="AQ4" s="217"/>
      <c r="AR4" s="217"/>
      <c r="AS4" s="214" t="s">
        <v>193</v>
      </c>
      <c r="AT4" s="211" t="s">
        <v>194</v>
      </c>
      <c r="AU4" s="219"/>
      <c r="AV4" s="219"/>
      <c r="AW4" s="214" t="s">
        <v>195</v>
      </c>
      <c r="AX4" s="211" t="s">
        <v>196</v>
      </c>
      <c r="AY4" s="219"/>
      <c r="AZ4" s="219"/>
      <c r="BA4" s="219"/>
      <c r="BB4" s="220" t="s">
        <v>174</v>
      </c>
      <c r="BC4" s="231" t="s">
        <v>197</v>
      </c>
      <c r="BD4" s="232"/>
      <c r="BE4" s="235" t="s">
        <v>198</v>
      </c>
      <c r="BF4" s="236"/>
      <c r="BG4" s="236"/>
      <c r="BH4" s="236"/>
      <c r="BI4" s="247" t="s">
        <v>199</v>
      </c>
      <c r="BJ4" s="250" t="s">
        <v>200</v>
      </c>
      <c r="BK4" s="218" t="s">
        <v>201</v>
      </c>
      <c r="BL4" s="218" t="s">
        <v>202</v>
      </c>
    </row>
    <row r="5" spans="1:64" ht="60" customHeight="1">
      <c r="A5" s="209"/>
      <c r="B5" s="214" t="s">
        <v>203</v>
      </c>
      <c r="C5" s="214" t="s">
        <v>204</v>
      </c>
      <c r="D5" s="214" t="s">
        <v>205</v>
      </c>
      <c r="E5" s="214" t="s">
        <v>206</v>
      </c>
      <c r="F5" s="215"/>
      <c r="G5" s="214" t="s">
        <v>207</v>
      </c>
      <c r="H5" s="214" t="s">
        <v>208</v>
      </c>
      <c r="I5" s="214" t="s">
        <v>209</v>
      </c>
      <c r="J5" s="215"/>
      <c r="K5" s="214" t="s">
        <v>210</v>
      </c>
      <c r="L5" s="214" t="s">
        <v>211</v>
      </c>
      <c r="M5" s="214" t="s">
        <v>212</v>
      </c>
      <c r="N5" s="215"/>
      <c r="O5" s="214" t="s">
        <v>203</v>
      </c>
      <c r="P5" s="214" t="s">
        <v>204</v>
      </c>
      <c r="Q5" s="214" t="s">
        <v>205</v>
      </c>
      <c r="R5" s="214" t="s">
        <v>206</v>
      </c>
      <c r="S5" s="215"/>
      <c r="T5" s="214" t="s">
        <v>213</v>
      </c>
      <c r="U5" s="214" t="s">
        <v>214</v>
      </c>
      <c r="V5" s="214" t="s">
        <v>215</v>
      </c>
      <c r="W5" s="215"/>
      <c r="X5" s="214" t="s">
        <v>216</v>
      </c>
      <c r="Y5" s="214" t="s">
        <v>217</v>
      </c>
      <c r="Z5" s="214" t="s">
        <v>218</v>
      </c>
      <c r="AA5" s="215"/>
      <c r="AB5" s="214" t="s">
        <v>216</v>
      </c>
      <c r="AC5" s="214" t="s">
        <v>217</v>
      </c>
      <c r="AD5" s="214" t="s">
        <v>218</v>
      </c>
      <c r="AE5" s="214" t="s">
        <v>219</v>
      </c>
      <c r="AF5" s="215"/>
      <c r="AG5" s="214" t="s">
        <v>207</v>
      </c>
      <c r="AH5" s="214" t="s">
        <v>208</v>
      </c>
      <c r="AI5" s="214" t="s">
        <v>209</v>
      </c>
      <c r="AJ5" s="215"/>
      <c r="AK5" s="214" t="s">
        <v>220</v>
      </c>
      <c r="AL5" s="214" t="s">
        <v>221</v>
      </c>
      <c r="AM5" s="214" t="s">
        <v>222</v>
      </c>
      <c r="AN5" s="214" t="s">
        <v>223</v>
      </c>
      <c r="AO5" s="214" t="s">
        <v>203</v>
      </c>
      <c r="AP5" s="214" t="s">
        <v>204</v>
      </c>
      <c r="AQ5" s="214" t="s">
        <v>205</v>
      </c>
      <c r="AR5" s="214" t="s">
        <v>206</v>
      </c>
      <c r="AS5" s="215"/>
      <c r="AT5" s="214" t="s">
        <v>207</v>
      </c>
      <c r="AU5" s="214" t="s">
        <v>208</v>
      </c>
      <c r="AV5" s="214" t="s">
        <v>209</v>
      </c>
      <c r="AW5" s="215"/>
      <c r="AX5" s="214" t="s">
        <v>224</v>
      </c>
      <c r="AY5" s="214" t="s">
        <v>225</v>
      </c>
      <c r="AZ5" s="214" t="s">
        <v>226</v>
      </c>
      <c r="BA5" s="214" t="s">
        <v>227</v>
      </c>
      <c r="BB5" s="221"/>
      <c r="BC5" s="233"/>
      <c r="BD5" s="234"/>
      <c r="BE5" s="222" t="s">
        <v>228</v>
      </c>
      <c r="BF5" s="237" t="s">
        <v>229</v>
      </c>
      <c r="BG5" s="237"/>
      <c r="BH5" s="225" t="s">
        <v>230</v>
      </c>
      <c r="BI5" s="248"/>
      <c r="BJ5" s="251"/>
      <c r="BK5" s="218"/>
      <c r="BL5" s="218"/>
    </row>
    <row r="6" spans="1:64" ht="45" customHeight="1">
      <c r="A6" s="209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21"/>
      <c r="BC6" s="226" t="s">
        <v>231</v>
      </c>
      <c r="BD6" s="227"/>
      <c r="BE6" s="223"/>
      <c r="BF6" s="228" t="s">
        <v>232</v>
      </c>
      <c r="BG6" s="228" t="s">
        <v>233</v>
      </c>
      <c r="BH6" s="225"/>
      <c r="BI6" s="248"/>
      <c r="BJ6" s="251"/>
      <c r="BK6" s="218"/>
      <c r="BL6" s="218"/>
    </row>
    <row r="7" spans="1:64" ht="23.1" customHeight="1">
      <c r="A7" s="210"/>
      <c r="B7" s="93">
        <v>1</v>
      </c>
      <c r="C7" s="93">
        <v>2</v>
      </c>
      <c r="D7" s="93">
        <v>3</v>
      </c>
      <c r="E7" s="93">
        <v>4</v>
      </c>
      <c r="F7" s="93">
        <v>5</v>
      </c>
      <c r="G7" s="93">
        <v>6</v>
      </c>
      <c r="H7" s="93">
        <v>7</v>
      </c>
      <c r="I7" s="93">
        <v>8</v>
      </c>
      <c r="J7" s="93">
        <v>9</v>
      </c>
      <c r="K7" s="93">
        <v>10</v>
      </c>
      <c r="L7" s="93">
        <v>11</v>
      </c>
      <c r="M7" s="93">
        <v>12</v>
      </c>
      <c r="N7" s="93">
        <v>13</v>
      </c>
      <c r="O7" s="93">
        <v>14</v>
      </c>
      <c r="P7" s="93">
        <v>15</v>
      </c>
      <c r="Q7" s="93">
        <v>16</v>
      </c>
      <c r="R7" s="93">
        <v>17</v>
      </c>
      <c r="S7" s="93">
        <v>18</v>
      </c>
      <c r="T7" s="93">
        <v>19</v>
      </c>
      <c r="U7" s="93">
        <v>20</v>
      </c>
      <c r="V7" s="93">
        <v>21</v>
      </c>
      <c r="W7" s="93">
        <v>22</v>
      </c>
      <c r="X7" s="93">
        <v>23</v>
      </c>
      <c r="Y7" s="93">
        <v>24</v>
      </c>
      <c r="Z7" s="93">
        <v>25</v>
      </c>
      <c r="AA7" s="93">
        <v>26</v>
      </c>
      <c r="AB7" s="93">
        <v>27</v>
      </c>
      <c r="AC7" s="93">
        <v>28</v>
      </c>
      <c r="AD7" s="93">
        <v>29</v>
      </c>
      <c r="AE7" s="93">
        <v>30</v>
      </c>
      <c r="AF7" s="93">
        <v>31</v>
      </c>
      <c r="AG7" s="93">
        <v>32</v>
      </c>
      <c r="AH7" s="93">
        <v>33</v>
      </c>
      <c r="AI7" s="93">
        <v>34</v>
      </c>
      <c r="AJ7" s="93">
        <v>35</v>
      </c>
      <c r="AK7" s="93">
        <v>36</v>
      </c>
      <c r="AL7" s="93">
        <v>37</v>
      </c>
      <c r="AM7" s="93">
        <v>38</v>
      </c>
      <c r="AN7" s="93">
        <v>39</v>
      </c>
      <c r="AO7" s="93">
        <v>40</v>
      </c>
      <c r="AP7" s="93">
        <v>41</v>
      </c>
      <c r="AQ7" s="93">
        <v>42</v>
      </c>
      <c r="AR7" s="93">
        <v>43</v>
      </c>
      <c r="AS7" s="93">
        <v>44</v>
      </c>
      <c r="AT7" s="93">
        <v>45</v>
      </c>
      <c r="AU7" s="93">
        <v>46</v>
      </c>
      <c r="AV7" s="93">
        <v>47</v>
      </c>
      <c r="AW7" s="93">
        <v>48</v>
      </c>
      <c r="AX7" s="93">
        <v>49</v>
      </c>
      <c r="AY7" s="93">
        <v>50</v>
      </c>
      <c r="AZ7" s="93">
        <v>51</v>
      </c>
      <c r="BA7" s="94">
        <v>52</v>
      </c>
      <c r="BB7" s="221"/>
      <c r="BC7" s="95" t="s">
        <v>234</v>
      </c>
      <c r="BD7" s="96" t="s">
        <v>235</v>
      </c>
      <c r="BE7" s="224"/>
      <c r="BF7" s="228"/>
      <c r="BG7" s="228"/>
      <c r="BH7" s="225"/>
      <c r="BI7" s="249"/>
      <c r="BJ7" s="252"/>
      <c r="BK7" s="218"/>
      <c r="BL7" s="218"/>
    </row>
    <row r="8" spans="1:64">
      <c r="A8" s="242" t="s">
        <v>236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 t="s">
        <v>250</v>
      </c>
      <c r="T8" s="240" t="s">
        <v>250</v>
      </c>
      <c r="U8" s="240"/>
      <c r="V8" s="238"/>
      <c r="W8" s="238"/>
      <c r="X8" s="240"/>
      <c r="Y8" s="240"/>
      <c r="Z8" s="240"/>
      <c r="AA8" s="238"/>
      <c r="AB8" s="238"/>
      <c r="AC8" s="238"/>
      <c r="AD8" s="240"/>
      <c r="AE8" s="240"/>
      <c r="AF8" s="240"/>
      <c r="AG8" s="240"/>
      <c r="AH8" s="240"/>
      <c r="AI8" s="238"/>
      <c r="AJ8" s="240"/>
      <c r="AK8" s="238"/>
      <c r="AL8" s="238"/>
      <c r="AM8" s="238"/>
      <c r="AN8" s="238"/>
      <c r="AO8" s="240"/>
      <c r="AP8" s="240"/>
      <c r="AQ8" s="244" t="s">
        <v>243</v>
      </c>
      <c r="AR8" s="244" t="s">
        <v>243</v>
      </c>
      <c r="AS8" s="240" t="s">
        <v>250</v>
      </c>
      <c r="AT8" s="244" t="s">
        <v>250</v>
      </c>
      <c r="AU8" s="244" t="s">
        <v>250</v>
      </c>
      <c r="AV8" s="244" t="s">
        <v>250</v>
      </c>
      <c r="AW8" s="244" t="s">
        <v>250</v>
      </c>
      <c r="AX8" s="244" t="s">
        <v>250</v>
      </c>
      <c r="AY8" s="244" t="s">
        <v>250</v>
      </c>
      <c r="AZ8" s="244" t="s">
        <v>250</v>
      </c>
      <c r="BA8" s="244" t="s">
        <v>250</v>
      </c>
      <c r="BB8" s="242" t="s">
        <v>236</v>
      </c>
      <c r="BC8" s="255">
        <v>39</v>
      </c>
      <c r="BD8" s="257">
        <f>BC8*36</f>
        <v>1404</v>
      </c>
      <c r="BE8" s="255">
        <v>0</v>
      </c>
      <c r="BF8" s="257">
        <v>0</v>
      </c>
      <c r="BG8" s="257">
        <v>0</v>
      </c>
      <c r="BH8" s="257">
        <v>0</v>
      </c>
      <c r="BI8" s="257">
        <v>2</v>
      </c>
      <c r="BJ8" s="257">
        <v>0</v>
      </c>
      <c r="BK8" s="257">
        <v>11</v>
      </c>
      <c r="BL8" s="253">
        <f>SUM(BC8,BE8:BK9)</f>
        <v>52</v>
      </c>
    </row>
    <row r="9" spans="1:64">
      <c r="A9" s="243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39"/>
      <c r="W9" s="239"/>
      <c r="X9" s="241"/>
      <c r="Y9" s="241"/>
      <c r="Z9" s="241"/>
      <c r="AA9" s="239"/>
      <c r="AB9" s="239"/>
      <c r="AC9" s="239"/>
      <c r="AD9" s="241"/>
      <c r="AE9" s="241"/>
      <c r="AF9" s="241"/>
      <c r="AG9" s="241"/>
      <c r="AH9" s="241"/>
      <c r="AI9" s="239"/>
      <c r="AJ9" s="241"/>
      <c r="AK9" s="239"/>
      <c r="AL9" s="239"/>
      <c r="AM9" s="239"/>
      <c r="AN9" s="239"/>
      <c r="AO9" s="241"/>
      <c r="AP9" s="241"/>
      <c r="AQ9" s="245"/>
      <c r="AR9" s="245"/>
      <c r="AS9" s="241"/>
      <c r="AT9" s="239"/>
      <c r="AU9" s="239"/>
      <c r="AV9" s="239"/>
      <c r="AW9" s="239"/>
      <c r="AX9" s="239"/>
      <c r="AY9" s="239"/>
      <c r="AZ9" s="239"/>
      <c r="BA9" s="239"/>
      <c r="BB9" s="243"/>
      <c r="BC9" s="256"/>
      <c r="BD9" s="258"/>
      <c r="BE9" s="256"/>
      <c r="BF9" s="258"/>
      <c r="BG9" s="258"/>
      <c r="BH9" s="258"/>
      <c r="BI9" s="258"/>
      <c r="BJ9" s="258"/>
      <c r="BK9" s="258"/>
      <c r="BL9" s="254"/>
    </row>
    <row r="10" spans="1:64">
      <c r="A10" s="242" t="s">
        <v>237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 t="s">
        <v>243</v>
      </c>
      <c r="S10" s="240" t="s">
        <v>250</v>
      </c>
      <c r="T10" s="240" t="s">
        <v>250</v>
      </c>
      <c r="U10" s="240"/>
      <c r="V10" s="240"/>
      <c r="W10" s="240"/>
      <c r="X10" s="238"/>
      <c r="Y10" s="238"/>
      <c r="Z10" s="240"/>
      <c r="AA10" s="240"/>
      <c r="AB10" s="238"/>
      <c r="AC10" s="238"/>
      <c r="AD10" s="238"/>
      <c r="AE10" s="238"/>
      <c r="AF10" s="240" t="s">
        <v>245</v>
      </c>
      <c r="AG10" s="240" t="s">
        <v>245</v>
      </c>
      <c r="AH10" s="240" t="s">
        <v>245</v>
      </c>
      <c r="AI10" s="240" t="s">
        <v>245</v>
      </c>
      <c r="AJ10" s="240" t="s">
        <v>245</v>
      </c>
      <c r="AK10" s="240" t="s">
        <v>245</v>
      </c>
      <c r="AL10" s="240" t="s">
        <v>245</v>
      </c>
      <c r="AM10" s="240" t="s">
        <v>245</v>
      </c>
      <c r="AN10" s="240" t="s">
        <v>245</v>
      </c>
      <c r="AO10" s="244"/>
      <c r="AP10" s="244"/>
      <c r="AQ10" s="244"/>
      <c r="AR10" s="244" t="s">
        <v>243</v>
      </c>
      <c r="AS10" s="240" t="s">
        <v>250</v>
      </c>
      <c r="AT10" s="244" t="s">
        <v>250</v>
      </c>
      <c r="AU10" s="244" t="s">
        <v>250</v>
      </c>
      <c r="AV10" s="244" t="s">
        <v>250</v>
      </c>
      <c r="AW10" s="244" t="s">
        <v>250</v>
      </c>
      <c r="AX10" s="244" t="s">
        <v>250</v>
      </c>
      <c r="AY10" s="244" t="s">
        <v>250</v>
      </c>
      <c r="AZ10" s="244" t="s">
        <v>250</v>
      </c>
      <c r="BA10" s="244" t="s">
        <v>250</v>
      </c>
      <c r="BB10" s="242" t="s">
        <v>237</v>
      </c>
      <c r="BC10" s="255">
        <v>30</v>
      </c>
      <c r="BD10" s="257">
        <f t="shared" ref="BD10" si="0">BC10*36</f>
        <v>1080</v>
      </c>
      <c r="BE10" s="257">
        <v>9</v>
      </c>
      <c r="BF10" s="257">
        <v>0</v>
      </c>
      <c r="BG10" s="257">
        <v>0</v>
      </c>
      <c r="BH10" s="257">
        <v>0</v>
      </c>
      <c r="BI10" s="257">
        <v>2</v>
      </c>
      <c r="BJ10" s="257">
        <v>0</v>
      </c>
      <c r="BK10" s="257">
        <v>11</v>
      </c>
      <c r="BL10" s="253">
        <f t="shared" ref="BL10" si="1">SUM(BC10,BE10:BK11)</f>
        <v>52</v>
      </c>
    </row>
    <row r="11" spans="1:64">
      <c r="A11" s="243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59"/>
      <c r="P11" s="259"/>
      <c r="Q11" s="241"/>
      <c r="R11" s="259"/>
      <c r="S11" s="241"/>
      <c r="T11" s="241"/>
      <c r="U11" s="241"/>
      <c r="V11" s="241"/>
      <c r="W11" s="241"/>
      <c r="X11" s="239"/>
      <c r="Y11" s="239"/>
      <c r="Z11" s="241"/>
      <c r="AA11" s="241"/>
      <c r="AB11" s="239"/>
      <c r="AC11" s="239"/>
      <c r="AD11" s="239"/>
      <c r="AE11" s="239"/>
      <c r="AF11" s="241"/>
      <c r="AG11" s="241"/>
      <c r="AH11" s="241"/>
      <c r="AI11" s="241"/>
      <c r="AJ11" s="241"/>
      <c r="AK11" s="241"/>
      <c r="AL11" s="241"/>
      <c r="AM11" s="241"/>
      <c r="AN11" s="241"/>
      <c r="AO11" s="239"/>
      <c r="AP11" s="245"/>
      <c r="AQ11" s="239"/>
      <c r="AR11" s="245"/>
      <c r="AS11" s="241"/>
      <c r="AT11" s="239"/>
      <c r="AU11" s="239"/>
      <c r="AV11" s="239"/>
      <c r="AW11" s="239"/>
      <c r="AX11" s="239"/>
      <c r="AY11" s="239"/>
      <c r="AZ11" s="239"/>
      <c r="BA11" s="239"/>
      <c r="BB11" s="243"/>
      <c r="BC11" s="256"/>
      <c r="BD11" s="258"/>
      <c r="BE11" s="258"/>
      <c r="BF11" s="258"/>
      <c r="BG11" s="258"/>
      <c r="BH11" s="258"/>
      <c r="BI11" s="258"/>
      <c r="BJ11" s="258"/>
      <c r="BK11" s="258"/>
      <c r="BL11" s="254"/>
    </row>
    <row r="12" spans="1:64">
      <c r="A12" s="242" t="s">
        <v>238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 t="s">
        <v>243</v>
      </c>
      <c r="S12" s="240" t="s">
        <v>250</v>
      </c>
      <c r="T12" s="240" t="s">
        <v>250</v>
      </c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4"/>
      <c r="AH12" s="244"/>
      <c r="AI12" s="244"/>
      <c r="AJ12" s="244"/>
      <c r="AK12" s="244"/>
      <c r="AL12" s="244"/>
      <c r="AM12" s="240" t="s">
        <v>243</v>
      </c>
      <c r="AN12" s="244" t="s">
        <v>243</v>
      </c>
      <c r="AO12" s="244" t="s">
        <v>276</v>
      </c>
      <c r="AP12" s="244" t="s">
        <v>276</v>
      </c>
      <c r="AQ12" s="240" t="s">
        <v>276</v>
      </c>
      <c r="AR12" s="240" t="s">
        <v>276</v>
      </c>
      <c r="AS12" s="240" t="s">
        <v>250</v>
      </c>
      <c r="AT12" s="244" t="s">
        <v>250</v>
      </c>
      <c r="AU12" s="244" t="s">
        <v>250</v>
      </c>
      <c r="AV12" s="244" t="s">
        <v>250</v>
      </c>
      <c r="AW12" s="244" t="s">
        <v>250</v>
      </c>
      <c r="AX12" s="244" t="s">
        <v>250</v>
      </c>
      <c r="AY12" s="244" t="s">
        <v>250</v>
      </c>
      <c r="AZ12" s="244" t="s">
        <v>250</v>
      </c>
      <c r="BA12" s="244" t="s">
        <v>250</v>
      </c>
      <c r="BB12" s="242" t="s">
        <v>238</v>
      </c>
      <c r="BC12" s="255">
        <v>35</v>
      </c>
      <c r="BD12" s="257">
        <f t="shared" ref="BD12" si="2">BC12*36</f>
        <v>1260</v>
      </c>
      <c r="BE12" s="257">
        <v>0</v>
      </c>
      <c r="BF12" s="257">
        <v>4</v>
      </c>
      <c r="BG12" s="257">
        <v>0</v>
      </c>
      <c r="BH12" s="257">
        <v>0</v>
      </c>
      <c r="BI12" s="257">
        <v>3</v>
      </c>
      <c r="BJ12" s="257">
        <v>0</v>
      </c>
      <c r="BK12" s="257">
        <v>11</v>
      </c>
      <c r="BL12" s="253">
        <f t="shared" ref="BL12" si="3">SUM(BC12,BE12:BK13)</f>
        <v>53</v>
      </c>
    </row>
    <row r="13" spans="1:64">
      <c r="A13" s="243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39" t="s">
        <v>245</v>
      </c>
      <c r="AH13" s="239"/>
      <c r="AI13" s="239"/>
      <c r="AJ13" s="239"/>
      <c r="AK13" s="239"/>
      <c r="AL13" s="239"/>
      <c r="AM13" s="241"/>
      <c r="AN13" s="239"/>
      <c r="AO13" s="239"/>
      <c r="AP13" s="239"/>
      <c r="AQ13" s="241"/>
      <c r="AR13" s="241"/>
      <c r="AS13" s="241"/>
      <c r="AT13" s="239"/>
      <c r="AU13" s="239"/>
      <c r="AV13" s="239"/>
      <c r="AW13" s="239"/>
      <c r="AX13" s="239"/>
      <c r="AY13" s="239"/>
      <c r="AZ13" s="239"/>
      <c r="BA13" s="239"/>
      <c r="BB13" s="243"/>
      <c r="BC13" s="256"/>
      <c r="BD13" s="258"/>
      <c r="BE13" s="258"/>
      <c r="BF13" s="258"/>
      <c r="BG13" s="258"/>
      <c r="BH13" s="258"/>
      <c r="BI13" s="258"/>
      <c r="BJ13" s="258"/>
      <c r="BK13" s="258"/>
      <c r="BL13" s="254"/>
    </row>
    <row r="14" spans="1:64">
      <c r="A14" s="242" t="s">
        <v>239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 t="s">
        <v>245</v>
      </c>
      <c r="R14" s="240" t="s">
        <v>243</v>
      </c>
      <c r="S14" s="240" t="s">
        <v>250</v>
      </c>
      <c r="T14" s="240" t="s">
        <v>250</v>
      </c>
      <c r="U14" s="240" t="s">
        <v>282</v>
      </c>
      <c r="V14" s="240" t="s">
        <v>282</v>
      </c>
      <c r="W14" s="240" t="s">
        <v>282</v>
      </c>
      <c r="X14" s="240"/>
      <c r="Y14" s="244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4"/>
      <c r="AL14" s="240"/>
      <c r="AM14" s="240"/>
      <c r="AN14" s="240"/>
      <c r="AO14" s="240"/>
      <c r="AP14" s="240" t="s">
        <v>243</v>
      </c>
      <c r="AQ14" s="229" t="s">
        <v>245</v>
      </c>
      <c r="AR14" s="229" t="s">
        <v>245</v>
      </c>
      <c r="AS14" s="240" t="s">
        <v>250</v>
      </c>
      <c r="AT14" s="244" t="s">
        <v>250</v>
      </c>
      <c r="AU14" s="244" t="s">
        <v>250</v>
      </c>
      <c r="AV14" s="244" t="s">
        <v>250</v>
      </c>
      <c r="AW14" s="244" t="s">
        <v>250</v>
      </c>
      <c r="AX14" s="244" t="s">
        <v>250</v>
      </c>
      <c r="AY14" s="244" t="s">
        <v>250</v>
      </c>
      <c r="AZ14" s="244" t="s">
        <v>250</v>
      </c>
      <c r="BA14" s="244" t="s">
        <v>250</v>
      </c>
      <c r="BB14" s="242" t="s">
        <v>239</v>
      </c>
      <c r="BC14" s="255">
        <v>33</v>
      </c>
      <c r="BD14" s="257">
        <f t="shared" ref="BD14" si="4">BC14*36</f>
        <v>1188</v>
      </c>
      <c r="BE14" s="257">
        <v>3</v>
      </c>
      <c r="BF14" s="257">
        <v>3</v>
      </c>
      <c r="BG14" s="257">
        <v>0</v>
      </c>
      <c r="BH14" s="257">
        <v>0</v>
      </c>
      <c r="BI14" s="257">
        <v>2</v>
      </c>
      <c r="BJ14" s="257">
        <v>0</v>
      </c>
      <c r="BK14" s="257">
        <v>10</v>
      </c>
      <c r="BL14" s="253">
        <f t="shared" ref="BL14" si="5">SUM(BC14,BE14:BK15)</f>
        <v>51</v>
      </c>
    </row>
    <row r="15" spans="1:64">
      <c r="A15" s="243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39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39"/>
      <c r="AL15" s="241"/>
      <c r="AM15" s="241"/>
      <c r="AN15" s="241"/>
      <c r="AO15" s="241"/>
      <c r="AP15" s="241"/>
      <c r="AQ15" s="230"/>
      <c r="AR15" s="230"/>
      <c r="AS15" s="241"/>
      <c r="AT15" s="239"/>
      <c r="AU15" s="239"/>
      <c r="AV15" s="239"/>
      <c r="AW15" s="239"/>
      <c r="AX15" s="239"/>
      <c r="AY15" s="239"/>
      <c r="AZ15" s="239"/>
      <c r="BA15" s="239"/>
      <c r="BB15" s="243"/>
      <c r="BC15" s="256"/>
      <c r="BD15" s="258"/>
      <c r="BE15" s="258"/>
      <c r="BF15" s="258"/>
      <c r="BG15" s="258"/>
      <c r="BH15" s="258"/>
      <c r="BI15" s="258"/>
      <c r="BJ15" s="258"/>
      <c r="BK15" s="258"/>
      <c r="BL15" s="254"/>
    </row>
    <row r="16" spans="1:64">
      <c r="A16" s="242" t="s">
        <v>240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 t="s">
        <v>282</v>
      </c>
      <c r="Q16" s="240" t="s">
        <v>282</v>
      </c>
      <c r="R16" s="240" t="s">
        <v>282</v>
      </c>
      <c r="S16" s="240" t="s">
        <v>250</v>
      </c>
      <c r="T16" s="240" t="s">
        <v>250</v>
      </c>
      <c r="U16" s="240"/>
      <c r="V16" s="240"/>
      <c r="W16" s="240"/>
      <c r="X16" s="240"/>
      <c r="Y16" s="240"/>
      <c r="Z16" s="240"/>
      <c r="AA16" s="240"/>
      <c r="AB16" s="240"/>
      <c r="AC16" s="240" t="s">
        <v>282</v>
      </c>
      <c r="AD16" s="240" t="s">
        <v>282</v>
      </c>
      <c r="AE16" s="240" t="s">
        <v>282</v>
      </c>
      <c r="AF16" s="240" t="s">
        <v>282</v>
      </c>
      <c r="AG16" s="240" t="s">
        <v>282</v>
      </c>
      <c r="AH16" s="240" t="s">
        <v>282</v>
      </c>
      <c r="AI16" s="240" t="s">
        <v>246</v>
      </c>
      <c r="AJ16" s="240" t="s">
        <v>246</v>
      </c>
      <c r="AK16" s="244" t="s">
        <v>246</v>
      </c>
      <c r="AL16" s="244" t="s">
        <v>246</v>
      </c>
      <c r="AM16" s="229" t="s">
        <v>252</v>
      </c>
      <c r="AN16" s="229" t="s">
        <v>252</v>
      </c>
      <c r="AO16" s="229" t="s">
        <v>252</v>
      </c>
      <c r="AP16" s="229" t="s">
        <v>252</v>
      </c>
      <c r="AQ16" s="240" t="s">
        <v>238</v>
      </c>
      <c r="AR16" s="240" t="s">
        <v>238</v>
      </c>
      <c r="AS16" s="240"/>
      <c r="AT16" s="240"/>
      <c r="AU16" s="240"/>
      <c r="AV16" s="240"/>
      <c r="AW16" s="240"/>
      <c r="AX16" s="240"/>
      <c r="AY16" s="240"/>
      <c r="AZ16" s="240"/>
      <c r="BA16" s="240"/>
      <c r="BB16" s="242" t="s">
        <v>240</v>
      </c>
      <c r="BC16" s="255">
        <v>22</v>
      </c>
      <c r="BD16" s="257">
        <f t="shared" ref="BD16" si="6">BC16*36</f>
        <v>792</v>
      </c>
      <c r="BE16" s="257">
        <v>0</v>
      </c>
      <c r="BF16" s="257">
        <v>9</v>
      </c>
      <c r="BG16" s="257">
        <v>4</v>
      </c>
      <c r="BH16" s="257">
        <v>4</v>
      </c>
      <c r="BI16" s="257">
        <v>0</v>
      </c>
      <c r="BJ16" s="257">
        <v>2</v>
      </c>
      <c r="BK16" s="257">
        <v>2</v>
      </c>
      <c r="BL16" s="253">
        <f t="shared" ref="BL16" si="7">SUM(BC16,BE16:BK17)</f>
        <v>43</v>
      </c>
    </row>
    <row r="17" spans="1:64">
      <c r="A17" s="243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39"/>
      <c r="AL17" s="239"/>
      <c r="AM17" s="230"/>
      <c r="AN17" s="230"/>
      <c r="AO17" s="230"/>
      <c r="AP17" s="230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3"/>
      <c r="BC17" s="256"/>
      <c r="BD17" s="258"/>
      <c r="BE17" s="258"/>
      <c r="BF17" s="258"/>
      <c r="BG17" s="258"/>
      <c r="BH17" s="258"/>
      <c r="BI17" s="258"/>
      <c r="BJ17" s="258"/>
      <c r="BK17" s="258"/>
      <c r="BL17" s="254"/>
    </row>
    <row r="18" spans="1:64" ht="18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7" t="s">
        <v>1</v>
      </c>
      <c r="BC18" s="129">
        <f>SUM(BC8:BC17)</f>
        <v>159</v>
      </c>
      <c r="BD18" s="129">
        <f t="shared" ref="BD18:BL18" si="8">SUM(BD8:BD17)</f>
        <v>5724</v>
      </c>
      <c r="BE18" s="129">
        <f t="shared" si="8"/>
        <v>12</v>
      </c>
      <c r="BF18" s="129">
        <f t="shared" si="8"/>
        <v>16</v>
      </c>
      <c r="BG18" s="129">
        <f t="shared" si="8"/>
        <v>4</v>
      </c>
      <c r="BH18" s="129">
        <f t="shared" si="8"/>
        <v>4</v>
      </c>
      <c r="BI18" s="129">
        <f t="shared" si="8"/>
        <v>9</v>
      </c>
      <c r="BJ18" s="129">
        <f t="shared" si="8"/>
        <v>2</v>
      </c>
      <c r="BK18" s="129">
        <f t="shared" si="8"/>
        <v>45</v>
      </c>
      <c r="BL18" s="129">
        <f t="shared" si="8"/>
        <v>251</v>
      </c>
    </row>
    <row r="19" spans="1:64" ht="13.5" thickBot="1">
      <c r="A19" s="98" t="s">
        <v>241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100"/>
      <c r="AW19" s="100"/>
      <c r="AX19" s="100"/>
      <c r="AY19" s="100"/>
      <c r="AZ19" s="100"/>
      <c r="BA19" s="100"/>
      <c r="BB19" s="100"/>
      <c r="BC19" s="100"/>
      <c r="BD19" s="100"/>
      <c r="BE19" s="99"/>
      <c r="BF19" s="99"/>
      <c r="BG19" s="99"/>
      <c r="BH19" s="101"/>
      <c r="BI19" s="101"/>
      <c r="BJ19" s="101"/>
      <c r="BK19" s="101"/>
      <c r="BL19" s="99"/>
    </row>
    <row r="20" spans="1:64" ht="13.5" thickBot="1">
      <c r="A20" s="99"/>
      <c r="B20" s="99"/>
      <c r="C20" s="99"/>
      <c r="D20" s="99"/>
      <c r="E20" s="99"/>
      <c r="F20" s="99"/>
      <c r="G20" s="102"/>
      <c r="H20" s="103" t="s">
        <v>242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4" t="s">
        <v>243</v>
      </c>
      <c r="U20" s="103" t="s">
        <v>244</v>
      </c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104" t="s">
        <v>245</v>
      </c>
      <c r="AG20" s="260" t="s">
        <v>228</v>
      </c>
      <c r="AH20" s="260"/>
      <c r="AI20" s="260"/>
      <c r="AJ20" s="260"/>
      <c r="AK20" s="260"/>
      <c r="AL20" s="260"/>
      <c r="AM20" s="260"/>
      <c r="AN20" s="260"/>
      <c r="AO20" s="260"/>
      <c r="AQ20" s="90"/>
      <c r="AR20" s="90"/>
      <c r="AS20" s="99"/>
      <c r="AT20" s="104" t="s">
        <v>246</v>
      </c>
      <c r="AU20" s="261" t="s">
        <v>247</v>
      </c>
      <c r="AV20" s="261"/>
      <c r="AW20" s="261"/>
      <c r="AX20" s="261"/>
      <c r="AY20" s="261"/>
      <c r="AZ20" s="261"/>
      <c r="BA20" s="261"/>
      <c r="BB20" s="261"/>
      <c r="BE20" s="99"/>
      <c r="BF20" s="99"/>
      <c r="BG20" s="99"/>
      <c r="BH20" s="99"/>
      <c r="BI20" s="99"/>
      <c r="BJ20" s="99"/>
      <c r="BK20" s="99"/>
      <c r="BL20" s="99"/>
    </row>
    <row r="21" spans="1:64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260"/>
      <c r="AH21" s="260"/>
      <c r="AI21" s="260"/>
      <c r="AJ21" s="260"/>
      <c r="AK21" s="260"/>
      <c r="AL21" s="260"/>
      <c r="AM21" s="260"/>
      <c r="AN21" s="260"/>
      <c r="AO21" s="260"/>
      <c r="AQ21" s="90"/>
      <c r="AR21" s="90"/>
      <c r="AS21" s="99"/>
      <c r="AT21" s="99"/>
      <c r="AU21" s="261"/>
      <c r="AV21" s="261"/>
      <c r="AW21" s="261"/>
      <c r="AX21" s="261"/>
      <c r="AY21" s="261"/>
      <c r="AZ21" s="261"/>
      <c r="BA21" s="261"/>
      <c r="BB21" s="261"/>
      <c r="BE21" s="99"/>
      <c r="BF21" s="99"/>
      <c r="BG21" s="99"/>
      <c r="BH21" s="99"/>
      <c r="BI21" s="99"/>
      <c r="BJ21" s="99"/>
      <c r="BK21" s="99"/>
      <c r="BL21" s="99"/>
    </row>
    <row r="22" spans="1:64" ht="13.5" thickBo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3" spans="1:64" ht="13.5" thickBot="1">
      <c r="A23" s="90"/>
      <c r="B23" s="90"/>
      <c r="C23" s="90"/>
      <c r="D23" s="90"/>
      <c r="E23" s="90"/>
      <c r="F23" s="90"/>
      <c r="G23" s="104" t="s">
        <v>248</v>
      </c>
      <c r="H23" s="262" t="s">
        <v>249</v>
      </c>
      <c r="I23" s="262"/>
      <c r="J23" s="262"/>
      <c r="K23" s="262"/>
      <c r="L23" s="262"/>
      <c r="M23" s="262"/>
      <c r="N23" s="262"/>
      <c r="O23" s="262"/>
      <c r="P23" s="262"/>
      <c r="S23" s="99"/>
      <c r="T23" s="105" t="s">
        <v>250</v>
      </c>
      <c r="U23" s="103" t="s">
        <v>251</v>
      </c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6" t="s">
        <v>252</v>
      </c>
      <c r="AG23" s="263" t="s">
        <v>230</v>
      </c>
      <c r="AH23" s="263"/>
      <c r="AI23" s="263"/>
      <c r="AJ23" s="263"/>
      <c r="AK23" s="263"/>
      <c r="AL23" s="263"/>
      <c r="AM23" s="263"/>
      <c r="AN23" s="263"/>
      <c r="AO23" s="263"/>
      <c r="AP23" s="100"/>
      <c r="AQ23" s="90"/>
      <c r="AR23" s="99"/>
      <c r="AS23" s="99"/>
      <c r="AT23" s="107" t="s">
        <v>238</v>
      </c>
      <c r="AU23" s="264" t="s">
        <v>253</v>
      </c>
      <c r="AV23" s="264"/>
      <c r="AW23" s="264"/>
      <c r="AX23" s="264"/>
      <c r="AY23" s="264"/>
      <c r="AZ23" s="264"/>
      <c r="BA23" s="264"/>
      <c r="BB23" s="264"/>
      <c r="BC23" s="108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64">
      <c r="A24" s="90"/>
      <c r="B24" s="90"/>
      <c r="C24" s="90"/>
      <c r="D24" s="90"/>
      <c r="E24" s="90"/>
      <c r="F24" s="90"/>
      <c r="G24" s="90"/>
      <c r="H24" s="262"/>
      <c r="I24" s="262"/>
      <c r="J24" s="262"/>
      <c r="K24" s="262"/>
      <c r="L24" s="262"/>
      <c r="M24" s="262"/>
      <c r="N24" s="262"/>
      <c r="O24" s="262"/>
      <c r="P24" s="262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263"/>
      <c r="AH24" s="263"/>
      <c r="AI24" s="263"/>
      <c r="AJ24" s="263"/>
      <c r="AK24" s="263"/>
      <c r="AL24" s="263"/>
      <c r="AM24" s="263"/>
      <c r="AN24" s="263"/>
      <c r="AO24" s="263"/>
      <c r="AP24" s="100"/>
      <c r="AQ24" s="90"/>
      <c r="AR24" s="90"/>
      <c r="AS24" s="90"/>
      <c r="AT24" s="90"/>
      <c r="AU24" s="264"/>
      <c r="AV24" s="264"/>
      <c r="AW24" s="264"/>
      <c r="AX24" s="264"/>
      <c r="AY24" s="264"/>
      <c r="AZ24" s="264"/>
      <c r="BA24" s="264"/>
      <c r="BB24" s="264"/>
      <c r="BC24" s="108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64">
      <c r="A25" s="90"/>
      <c r="B25" s="90"/>
      <c r="C25" s="90"/>
      <c r="D25" s="90"/>
      <c r="E25" s="90"/>
      <c r="F25" s="90"/>
      <c r="G25" s="90"/>
      <c r="H25" s="262"/>
      <c r="I25" s="262"/>
      <c r="J25" s="262"/>
      <c r="K25" s="262"/>
      <c r="L25" s="262"/>
      <c r="M25" s="262"/>
      <c r="N25" s="262"/>
      <c r="O25" s="262"/>
      <c r="P25" s="262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9"/>
      <c r="AW25" s="99"/>
      <c r="AX25" s="99"/>
      <c r="AY25" s="99"/>
      <c r="AZ25" s="99"/>
      <c r="BA25" s="99"/>
      <c r="BB25" s="90"/>
      <c r="BC25" s="90"/>
      <c r="BD25" s="90"/>
      <c r="BE25" s="90"/>
      <c r="BF25" s="90"/>
      <c r="BG25" s="90"/>
      <c r="BH25" s="99"/>
      <c r="BI25" s="99"/>
      <c r="BJ25" s="99"/>
      <c r="BK25" s="99"/>
      <c r="BL25" s="99"/>
    </row>
  </sheetData>
  <sheetProtection password="CE20" sheet="1" objects="1" scenarios="1" selectLockedCells="1" selectUnlockedCells="1"/>
  <mergeCells count="405">
    <mergeCell ref="AM14:AM15"/>
    <mergeCell ref="AN14:AN15"/>
    <mergeCell ref="AO14:AO15"/>
    <mergeCell ref="H23:P25"/>
    <mergeCell ref="AG23:AO24"/>
    <mergeCell ref="AU23:BB24"/>
    <mergeCell ref="BI16:BI17"/>
    <mergeCell ref="BJ16:BJ17"/>
    <mergeCell ref="BK16:BK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AG20:AO21"/>
    <mergeCell ref="AU20:BB21"/>
    <mergeCell ref="BC16:BC17"/>
    <mergeCell ref="BD16:BD17"/>
    <mergeCell ref="BE16:BE17"/>
    <mergeCell ref="BF16:BF17"/>
    <mergeCell ref="BG16:BG17"/>
    <mergeCell ref="BH16:BH17"/>
    <mergeCell ref="AW16:AW17"/>
    <mergeCell ref="AX16:AX17"/>
    <mergeCell ref="AY16:AY17"/>
    <mergeCell ref="AZ16:AZ17"/>
    <mergeCell ref="BA16:BA17"/>
    <mergeCell ref="BB16:BB17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W16:W17"/>
    <mergeCell ref="X16:X17"/>
    <mergeCell ref="M16:M17"/>
    <mergeCell ref="N16:N17"/>
    <mergeCell ref="O16:O17"/>
    <mergeCell ref="P16:P17"/>
    <mergeCell ref="Q16:Q17"/>
    <mergeCell ref="R16:R17"/>
    <mergeCell ref="BL16:BL17"/>
    <mergeCell ref="H16:H17"/>
    <mergeCell ref="I16:I17"/>
    <mergeCell ref="J16:J17"/>
    <mergeCell ref="K16:K17"/>
    <mergeCell ref="L16:L17"/>
    <mergeCell ref="BI14:BI15"/>
    <mergeCell ref="BJ14:BJ15"/>
    <mergeCell ref="BK14:BK15"/>
    <mergeCell ref="AV14:AV15"/>
    <mergeCell ref="AK14:AK15"/>
    <mergeCell ref="AL14:AL15"/>
    <mergeCell ref="AQ14:AQ15"/>
    <mergeCell ref="AE14:AE15"/>
    <mergeCell ref="AF14:AF15"/>
    <mergeCell ref="AG14:AG15"/>
    <mergeCell ref="AH14:AH15"/>
    <mergeCell ref="AI14:AI15"/>
    <mergeCell ref="AJ14:AJ15"/>
    <mergeCell ref="Y14:Y15"/>
    <mergeCell ref="Z14:Z15"/>
    <mergeCell ref="S16:S17"/>
    <mergeCell ref="T16:T17"/>
    <mergeCell ref="U16:U17"/>
    <mergeCell ref="V16:V17"/>
    <mergeCell ref="BL14:BL15"/>
    <mergeCell ref="A16:A17"/>
    <mergeCell ref="B16:B17"/>
    <mergeCell ref="C16:C17"/>
    <mergeCell ref="D16:D17"/>
    <mergeCell ref="E16:E17"/>
    <mergeCell ref="F16:F17"/>
    <mergeCell ref="BC14:BC15"/>
    <mergeCell ref="BD14:BD15"/>
    <mergeCell ref="BE14:BE15"/>
    <mergeCell ref="BF14:BF15"/>
    <mergeCell ref="BG14:BG15"/>
    <mergeCell ref="BH14:BH15"/>
    <mergeCell ref="AW14:AW15"/>
    <mergeCell ref="AX14:AX15"/>
    <mergeCell ref="AY14:AY15"/>
    <mergeCell ref="AZ14:AZ15"/>
    <mergeCell ref="BA14:BA15"/>
    <mergeCell ref="BB14:BB15"/>
    <mergeCell ref="AP14:AP15"/>
    <mergeCell ref="AS14:AS15"/>
    <mergeCell ref="AT14:AT15"/>
    <mergeCell ref="AU14:AU15"/>
    <mergeCell ref="G16:G17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M14:M15"/>
    <mergeCell ref="N14:N15"/>
    <mergeCell ref="O14:O15"/>
    <mergeCell ref="Q14:Q15"/>
    <mergeCell ref="P14:P15"/>
    <mergeCell ref="X14:X15"/>
    <mergeCell ref="W14:W15"/>
    <mergeCell ref="G14:G15"/>
    <mergeCell ref="H14:H15"/>
    <mergeCell ref="I14:I15"/>
    <mergeCell ref="J14:J15"/>
    <mergeCell ref="K14:K15"/>
    <mergeCell ref="L14:L15"/>
    <mergeCell ref="R14:R15"/>
    <mergeCell ref="BI12:BI13"/>
    <mergeCell ref="BJ12:BJ13"/>
    <mergeCell ref="AU12:AU13"/>
    <mergeCell ref="AV12:AV13"/>
    <mergeCell ref="AK12:AK13"/>
    <mergeCell ref="AL12:AL13"/>
    <mergeCell ref="AM12:AM13"/>
    <mergeCell ref="AN12:AN13"/>
    <mergeCell ref="AO12:AO13"/>
    <mergeCell ref="AP12:AP13"/>
    <mergeCell ref="AE12:AE13"/>
    <mergeCell ref="AF12:AF13"/>
    <mergeCell ref="AG12:AG13"/>
    <mergeCell ref="AH12:AH13"/>
    <mergeCell ref="AI12:AI13"/>
    <mergeCell ref="AJ12:AJ13"/>
    <mergeCell ref="Y12:Y13"/>
    <mergeCell ref="BK12:BK13"/>
    <mergeCell ref="BL12:BL13"/>
    <mergeCell ref="A14:A15"/>
    <mergeCell ref="B14:B15"/>
    <mergeCell ref="C14:C15"/>
    <mergeCell ref="D14:D15"/>
    <mergeCell ref="E14:E15"/>
    <mergeCell ref="F14:F15"/>
    <mergeCell ref="BC12:BC13"/>
    <mergeCell ref="BD12:BD13"/>
    <mergeCell ref="BE12:BE13"/>
    <mergeCell ref="BF12:BF13"/>
    <mergeCell ref="BG12:BG13"/>
    <mergeCell ref="BH12:BH13"/>
    <mergeCell ref="AW12:AW13"/>
    <mergeCell ref="AX12:AX13"/>
    <mergeCell ref="AY12:AY13"/>
    <mergeCell ref="AZ12:AZ13"/>
    <mergeCell ref="BA12:BA13"/>
    <mergeCell ref="BB12:BB13"/>
    <mergeCell ref="AQ12:AQ13"/>
    <mergeCell ref="AR12:AR13"/>
    <mergeCell ref="AS12:AS13"/>
    <mergeCell ref="AT12:AT13"/>
    <mergeCell ref="Z12:Z13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F10:AF11"/>
    <mergeCell ref="AG10:AG11"/>
    <mergeCell ref="AH10:AH11"/>
    <mergeCell ref="AI10:AI11"/>
    <mergeCell ref="AJ10:AJ11"/>
    <mergeCell ref="Y10:Y11"/>
    <mergeCell ref="Z10:Z11"/>
    <mergeCell ref="BL10:BL11"/>
    <mergeCell ref="BF10:BF11"/>
    <mergeCell ref="BG10:BG11"/>
    <mergeCell ref="BH10:BH11"/>
    <mergeCell ref="BI10:BI11"/>
    <mergeCell ref="BJ10:BJ11"/>
    <mergeCell ref="BK10:BK11"/>
    <mergeCell ref="AV10:AV11"/>
    <mergeCell ref="AK10:AK11"/>
    <mergeCell ref="AL10:AL11"/>
    <mergeCell ref="AM10:AM11"/>
    <mergeCell ref="AN10:AN11"/>
    <mergeCell ref="AO10:AO11"/>
    <mergeCell ref="AP10:AP11"/>
    <mergeCell ref="A12:A13"/>
    <mergeCell ref="B12:B13"/>
    <mergeCell ref="C12:C13"/>
    <mergeCell ref="D12:D13"/>
    <mergeCell ref="E12:E13"/>
    <mergeCell ref="F12:F13"/>
    <mergeCell ref="BC10:BC11"/>
    <mergeCell ref="BD10:BD11"/>
    <mergeCell ref="BE10:BE11"/>
    <mergeCell ref="AW10:AW11"/>
    <mergeCell ref="AX10:AX11"/>
    <mergeCell ref="AY10:AY11"/>
    <mergeCell ref="AZ10:AZ11"/>
    <mergeCell ref="BA10:BA11"/>
    <mergeCell ref="BB10:BB11"/>
    <mergeCell ref="AQ10:AQ11"/>
    <mergeCell ref="AR10:AR11"/>
    <mergeCell ref="AS10:AS11"/>
    <mergeCell ref="AT10:AT11"/>
    <mergeCell ref="AU10:AU11"/>
    <mergeCell ref="AA10:AA11"/>
    <mergeCell ref="AB10:AB11"/>
    <mergeCell ref="AC10:AC11"/>
    <mergeCell ref="AD10:AD11"/>
    <mergeCell ref="BK8:BK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AU8:AU9"/>
    <mergeCell ref="G10:G11"/>
    <mergeCell ref="H10:H11"/>
    <mergeCell ref="I10:I11"/>
    <mergeCell ref="J10:J11"/>
    <mergeCell ref="K10:K11"/>
    <mergeCell ref="L10:L11"/>
    <mergeCell ref="BI8:BI9"/>
    <mergeCell ref="BJ8:BJ9"/>
    <mergeCell ref="Y8:Y9"/>
    <mergeCell ref="Z8:Z9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AE10:AE11"/>
    <mergeCell ref="S8:S9"/>
    <mergeCell ref="T8:T9"/>
    <mergeCell ref="U8:U9"/>
    <mergeCell ref="V8:V9"/>
    <mergeCell ref="W8:W9"/>
    <mergeCell ref="X8:X9"/>
    <mergeCell ref="BL8:BL9"/>
    <mergeCell ref="A10:A11"/>
    <mergeCell ref="B10:B11"/>
    <mergeCell ref="C10:C11"/>
    <mergeCell ref="D10:D11"/>
    <mergeCell ref="E10:E11"/>
    <mergeCell ref="F10:F11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BI4:BI7"/>
    <mergeCell ref="BJ4:BJ7"/>
    <mergeCell ref="BK4:BK7"/>
    <mergeCell ref="AM5:AM6"/>
    <mergeCell ref="AN5:AN6"/>
    <mergeCell ref="AO5:AO6"/>
    <mergeCell ref="S4:S6"/>
    <mergeCell ref="T4:V4"/>
    <mergeCell ref="W4:W6"/>
    <mergeCell ref="X4:Z4"/>
    <mergeCell ref="AA4:AA6"/>
    <mergeCell ref="AB4:AE4"/>
    <mergeCell ref="Y5:Y6"/>
    <mergeCell ref="Z5:Z6"/>
    <mergeCell ref="AB5:AB6"/>
    <mergeCell ref="AC5:AC6"/>
    <mergeCell ref="AD5:AD6"/>
    <mergeCell ref="AE5:AE6"/>
    <mergeCell ref="A1:BA1"/>
    <mergeCell ref="I5:I6"/>
    <mergeCell ref="K5:K6"/>
    <mergeCell ref="L5:L6"/>
    <mergeCell ref="M5:M6"/>
    <mergeCell ref="O5:O6"/>
    <mergeCell ref="P5:P6"/>
    <mergeCell ref="Q5:Q6"/>
    <mergeCell ref="R5:R6"/>
    <mergeCell ref="AF4:AF6"/>
    <mergeCell ref="AG4:AI4"/>
    <mergeCell ref="AJ4:AJ6"/>
    <mergeCell ref="AP5:AP6"/>
    <mergeCell ref="AQ5:AQ6"/>
    <mergeCell ref="AR5:AR6"/>
    <mergeCell ref="AT5:AT6"/>
    <mergeCell ref="AU5:AU6"/>
    <mergeCell ref="AV5:AV6"/>
    <mergeCell ref="AK4:AN4"/>
    <mergeCell ref="AO4:AR4"/>
    <mergeCell ref="AS4:AS6"/>
    <mergeCell ref="AL5:AL6"/>
    <mergeCell ref="T5:T6"/>
    <mergeCell ref="U5:U6"/>
    <mergeCell ref="V5:V6"/>
    <mergeCell ref="X5:X6"/>
    <mergeCell ref="BE5:BE7"/>
    <mergeCell ref="BH5:BH7"/>
    <mergeCell ref="BC6:BD6"/>
    <mergeCell ref="BF6:BF7"/>
    <mergeCell ref="BG6:BG7"/>
    <mergeCell ref="AR14:AR15"/>
    <mergeCell ref="AY5:AY6"/>
    <mergeCell ref="AZ5:AZ6"/>
    <mergeCell ref="BA5:BA6"/>
    <mergeCell ref="BC4:BD5"/>
    <mergeCell ref="BE4:BH4"/>
    <mergeCell ref="AX5:AX6"/>
    <mergeCell ref="BF5:BG5"/>
    <mergeCell ref="AA8:AA9"/>
    <mergeCell ref="AB8:AB9"/>
    <mergeCell ref="AC8:AC9"/>
    <mergeCell ref="AD8:AD9"/>
    <mergeCell ref="BB8:BB9"/>
    <mergeCell ref="AQ8:AQ9"/>
    <mergeCell ref="AR8:AR9"/>
    <mergeCell ref="AS8:AS9"/>
    <mergeCell ref="AT8:AT9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5:B6"/>
    <mergeCell ref="C5:C6"/>
    <mergeCell ref="D5:D6"/>
    <mergeCell ref="E5:E6"/>
    <mergeCell ref="G5:G6"/>
    <mergeCell ref="H5:H6"/>
    <mergeCell ref="AT4:AV4"/>
    <mergeCell ref="AW4:AW6"/>
    <mergeCell ref="AX4:BA4"/>
    <mergeCell ref="BB4:BB7"/>
    <mergeCell ref="AG5:AG6"/>
    <mergeCell ref="AH5:AH6"/>
    <mergeCell ref="AI5:AI6"/>
    <mergeCell ref="AK5:AK6"/>
  </mergeCells>
  <pageMargins left="0.7" right="0.7" top="0.75" bottom="0.7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2017-07-19T14:41:35Z</cp:lastPrinted>
  <dcterms:created xsi:type="dcterms:W3CDTF">2011-01-22T15:48:18Z</dcterms:created>
  <dcterms:modified xsi:type="dcterms:W3CDTF">2018-09-07T14:24:03Z</dcterms:modified>
</cp:coreProperties>
</file>