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05" windowWidth="15210" windowHeight="9510" activeTab="1"/>
  </bookViews>
  <sheets>
    <sheet name="тит лист " sheetId="4" r:id="rId1"/>
    <sheet name="план " sheetId="7" r:id="rId2"/>
    <sheet name="график" sheetId="8" r:id="rId3"/>
  </sheets>
  <definedNames>
    <definedName name="_xlnm.Print_Area" localSheetId="2">график!$A$1:$BL$23</definedName>
    <definedName name="_xlnm.Print_Area" localSheetId="1">'план '!$A$3:$Q$73</definedName>
    <definedName name="_xlnm.Print_Area" localSheetId="0">'тит лист '!$A$1:$N$25</definedName>
  </definedNames>
  <calcPr calcId="124519"/>
</workbook>
</file>

<file path=xl/calcChain.xml><?xml version="1.0" encoding="utf-8"?>
<calcChain xmlns="http://schemas.openxmlformats.org/spreadsheetml/2006/main">
  <c r="P68" i="7"/>
  <c r="Q68"/>
  <c r="L68"/>
  <c r="M68"/>
  <c r="N68"/>
  <c r="O68"/>
  <c r="T42"/>
  <c r="U11"/>
  <c r="T11"/>
  <c r="T9"/>
  <c r="BK16" i="8" l="1"/>
  <c r="BJ16"/>
  <c r="BI16"/>
  <c r="BH16"/>
  <c r="BG16"/>
  <c r="BF16"/>
  <c r="BE16"/>
  <c r="BC16"/>
  <c r="BL14"/>
  <c r="BD14"/>
  <c r="BL12"/>
  <c r="BD12"/>
  <c r="BL10"/>
  <c r="BD10"/>
  <c r="BL8"/>
  <c r="BD8"/>
  <c r="BD16" l="1"/>
  <c r="BL16"/>
  <c r="K68" i="7"/>
  <c r="J68"/>
  <c r="E54" l="1"/>
  <c r="F34" l="1"/>
  <c r="G20" l="1"/>
  <c r="F20"/>
  <c r="D20" s="1"/>
  <c r="F19"/>
  <c r="G19" s="1"/>
  <c r="F18"/>
  <c r="G18" s="1"/>
  <c r="D18"/>
  <c r="F17"/>
  <c r="D17" s="1"/>
  <c r="F16"/>
  <c r="D16" s="1"/>
  <c r="F15"/>
  <c r="G15" s="1"/>
  <c r="F14"/>
  <c r="G14" s="1"/>
  <c r="F13"/>
  <c r="D13" s="1"/>
  <c r="F12"/>
  <c r="D12" s="1"/>
  <c r="F11"/>
  <c r="G11" s="1"/>
  <c r="F10"/>
  <c r="G10" s="1"/>
  <c r="F9"/>
  <c r="D9" s="1"/>
  <c r="Q8"/>
  <c r="P8"/>
  <c r="O8"/>
  <c r="N8"/>
  <c r="M8"/>
  <c r="L8"/>
  <c r="K8"/>
  <c r="J8"/>
  <c r="I8"/>
  <c r="H8"/>
  <c r="E8"/>
  <c r="N21"/>
  <c r="O21"/>
  <c r="P21"/>
  <c r="N27"/>
  <c r="O27"/>
  <c r="P27"/>
  <c r="N44"/>
  <c r="O44"/>
  <c r="N49"/>
  <c r="O49"/>
  <c r="N54"/>
  <c r="O54"/>
  <c r="N60"/>
  <c r="O60"/>
  <c r="P60"/>
  <c r="Q60"/>
  <c r="M70"/>
  <c r="N70"/>
  <c r="O70"/>
  <c r="P70"/>
  <c r="Q70"/>
  <c r="L70"/>
  <c r="M69"/>
  <c r="N69"/>
  <c r="O69"/>
  <c r="P69"/>
  <c r="Q69"/>
  <c r="L69"/>
  <c r="G12" l="1"/>
  <c r="D14"/>
  <c r="G16"/>
  <c r="D10"/>
  <c r="U9" s="1"/>
  <c r="T47"/>
  <c r="G9"/>
  <c r="G13"/>
  <c r="G17"/>
  <c r="O43"/>
  <c r="D11"/>
  <c r="D15"/>
  <c r="D19"/>
  <c r="N43"/>
  <c r="F8"/>
  <c r="G8" l="1"/>
  <c r="D8"/>
  <c r="E33" l="1"/>
  <c r="H33"/>
  <c r="I33"/>
  <c r="J33"/>
  <c r="K33"/>
  <c r="L33"/>
  <c r="M33"/>
  <c r="N33"/>
  <c r="N32" s="1"/>
  <c r="N64" s="1"/>
  <c r="O33"/>
  <c r="O32" s="1"/>
  <c r="O64" s="1"/>
  <c r="P33"/>
  <c r="Q33"/>
  <c r="F58" l="1"/>
  <c r="D58" s="1"/>
  <c r="F52"/>
  <c r="D52" s="1"/>
  <c r="F47"/>
  <c r="D47" s="1"/>
  <c r="H44"/>
  <c r="I44"/>
  <c r="J44"/>
  <c r="K44"/>
  <c r="L44"/>
  <c r="M44"/>
  <c r="P44"/>
  <c r="Q44"/>
  <c r="Q54"/>
  <c r="P54"/>
  <c r="K69"/>
  <c r="J69"/>
  <c r="P49"/>
  <c r="Q49"/>
  <c r="F62"/>
  <c r="D62" s="1"/>
  <c r="F59"/>
  <c r="F51"/>
  <c r="D51" s="1"/>
  <c r="F50"/>
  <c r="G50" s="1"/>
  <c r="F53"/>
  <c r="D53" s="1"/>
  <c r="F48"/>
  <c r="D48" s="1"/>
  <c r="F56"/>
  <c r="F61"/>
  <c r="G61" s="1"/>
  <c r="G60" s="1"/>
  <c r="E60"/>
  <c r="H60"/>
  <c r="I60"/>
  <c r="J60"/>
  <c r="K60"/>
  <c r="L60"/>
  <c r="M60"/>
  <c r="F46"/>
  <c r="D46" s="1"/>
  <c r="F45"/>
  <c r="E27"/>
  <c r="H27"/>
  <c r="M27"/>
  <c r="Q27"/>
  <c r="L27"/>
  <c r="F30"/>
  <c r="G30" s="1"/>
  <c r="M54"/>
  <c r="Q21"/>
  <c r="I49"/>
  <c r="J49"/>
  <c r="K49"/>
  <c r="L49"/>
  <c r="M49"/>
  <c r="J54"/>
  <c r="J70" s="1"/>
  <c r="K54"/>
  <c r="K70" s="1"/>
  <c r="L54"/>
  <c r="I21"/>
  <c r="J21"/>
  <c r="K21"/>
  <c r="L21"/>
  <c r="M21"/>
  <c r="J27"/>
  <c r="K27"/>
  <c r="E21"/>
  <c r="H21"/>
  <c r="F22"/>
  <c r="G22" s="1"/>
  <c r="F23"/>
  <c r="D23" s="1"/>
  <c r="F24"/>
  <c r="G24" s="1"/>
  <c r="F25"/>
  <c r="G25" s="1"/>
  <c r="I27"/>
  <c r="F28"/>
  <c r="D28" s="1"/>
  <c r="F29"/>
  <c r="G29" s="1"/>
  <c r="F35"/>
  <c r="G35" s="1"/>
  <c r="F36"/>
  <c r="G36" s="1"/>
  <c r="F37"/>
  <c r="D37" s="1"/>
  <c r="F38"/>
  <c r="G38" s="1"/>
  <c r="F39"/>
  <c r="G39" s="1"/>
  <c r="F40"/>
  <c r="D40" s="1"/>
  <c r="F41"/>
  <c r="G41" s="1"/>
  <c r="F42"/>
  <c r="G42" s="1"/>
  <c r="E44"/>
  <c r="E49"/>
  <c r="H49"/>
  <c r="I54"/>
  <c r="F55"/>
  <c r="G55" s="1"/>
  <c r="F57"/>
  <c r="G57" s="1"/>
  <c r="U44" l="1"/>
  <c r="G56"/>
  <c r="G54" s="1"/>
  <c r="D56"/>
  <c r="E43"/>
  <c r="E32" s="1"/>
  <c r="E64" s="1"/>
  <c r="G45"/>
  <c r="D45"/>
  <c r="D25"/>
  <c r="D57"/>
  <c r="R57"/>
  <c r="D36"/>
  <c r="D22"/>
  <c r="F27"/>
  <c r="D24"/>
  <c r="D30"/>
  <c r="H43"/>
  <c r="H32" s="1"/>
  <c r="H64" s="1"/>
  <c r="D35"/>
  <c r="G34"/>
  <c r="F33"/>
  <c r="D34"/>
  <c r="G40"/>
  <c r="D55"/>
  <c r="D39"/>
  <c r="G46"/>
  <c r="G28"/>
  <c r="G27" s="1"/>
  <c r="G23"/>
  <c r="G21" s="1"/>
  <c r="F21"/>
  <c r="D29"/>
  <c r="D42"/>
  <c r="D41"/>
  <c r="K43"/>
  <c r="K32" s="1"/>
  <c r="K64" s="1"/>
  <c r="G51"/>
  <c r="G49" s="1"/>
  <c r="Q43"/>
  <c r="Q32" s="1"/>
  <c r="J43"/>
  <c r="J32" s="1"/>
  <c r="J64" s="1"/>
  <c r="D50"/>
  <c r="D49" s="1"/>
  <c r="F54"/>
  <c r="D59"/>
  <c r="V44" s="1"/>
  <c r="P43"/>
  <c r="L43"/>
  <c r="L32" s="1"/>
  <c r="L64" s="1"/>
  <c r="I43"/>
  <c r="I32" s="1"/>
  <c r="I64" s="1"/>
  <c r="F49"/>
  <c r="M43"/>
  <c r="M32" s="1"/>
  <c r="M64" s="1"/>
  <c r="F44"/>
  <c r="D38"/>
  <c r="G37"/>
  <c r="D61"/>
  <c r="D60" s="1"/>
  <c r="F60"/>
  <c r="U40" l="1"/>
  <c r="G44"/>
  <c r="T44"/>
  <c r="D44"/>
  <c r="U42"/>
  <c r="T40"/>
  <c r="F43"/>
  <c r="F32" s="1"/>
  <c r="F64" s="1"/>
  <c r="D21"/>
  <c r="P32"/>
  <c r="P64" s="1"/>
  <c r="D27"/>
  <c r="G33"/>
  <c r="D33"/>
  <c r="D54"/>
  <c r="D43" s="1"/>
  <c r="G43"/>
  <c r="G32" s="1"/>
  <c r="G64" s="1"/>
  <c r="D32" l="1"/>
  <c r="D64" s="1"/>
</calcChain>
</file>

<file path=xl/sharedStrings.xml><?xml version="1.0" encoding="utf-8"?>
<sst xmlns="http://schemas.openxmlformats.org/spreadsheetml/2006/main" count="404" uniqueCount="262">
  <si>
    <t>Государственная итоговая аттестация</t>
  </si>
  <si>
    <t>Всего</t>
  </si>
  <si>
    <t>I курс</t>
  </si>
  <si>
    <t>II курс</t>
  </si>
  <si>
    <t>III курс</t>
  </si>
  <si>
    <t>Индекс</t>
  </si>
  <si>
    <t>Наименование циклов,дисциплин,профессиональных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</si>
  <si>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</si>
  <si>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</si>
  <si>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</si>
  <si>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</si>
  <si>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 т.ч.</t>
  </si>
  <si>
    <t>Распределение обязательной нагрузки по курсам и семестрам (час. в семестр)</t>
  </si>
  <si>
    <t>всего занятий</t>
  </si>
  <si>
    <t>самостоятельная работа</t>
  </si>
  <si>
    <t>О.00</t>
  </si>
  <si>
    <t>Общеобразовательный цикл</t>
  </si>
  <si>
    <t>ОП.00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</si>
  <si>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</si>
  <si>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</si>
  <si>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</si>
  <si>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</si>
  <si>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</si>
  <si>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</si>
  <si>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</t>
  </si>
  <si>
    <t>Иностранный язык</t>
  </si>
  <si>
    <t>Физическая культура</t>
  </si>
  <si>
    <t>ЕН.00</t>
  </si>
  <si>
    <t>ЕН.01</t>
  </si>
  <si>
    <t>ЕН.02</t>
  </si>
  <si>
    <t>Безопасность жизнедеятельности</t>
  </si>
  <si>
    <t>П.00</t>
  </si>
  <si>
    <t>ПМ.01</t>
  </si>
  <si>
    <t>МДК.01.01</t>
  </si>
  <si>
    <t>ПМ.02</t>
  </si>
  <si>
    <t>МДК.02.01</t>
  </si>
  <si>
    <t>ПМ.03</t>
  </si>
  <si>
    <t>МДК.03.01</t>
  </si>
  <si>
    <t>Государственная (итоговая) аттестация</t>
  </si>
  <si>
    <t>дисциплин и МДК</t>
  </si>
  <si>
    <t>учебной практики</t>
  </si>
  <si>
    <t>экзаменов</t>
  </si>
  <si>
    <t>дифф.зачетов</t>
  </si>
  <si>
    <t>зачетов</t>
  </si>
  <si>
    <t>лекций</t>
  </si>
  <si>
    <t>лаб. и практ. занятий,вкл. семинары</t>
  </si>
  <si>
    <t>курсовых работ (проектов)</t>
  </si>
  <si>
    <t>Общий гуманитарный и социально-экономический цикл</t>
  </si>
  <si>
    <t>Математический и общий естественнонаучный цикл</t>
  </si>
  <si>
    <t>ПДП</t>
  </si>
  <si>
    <t>ГИА</t>
  </si>
  <si>
    <t>производст. практики/преддипл.практика</t>
  </si>
  <si>
    <t>1.1. Дипломный проект (работа)</t>
  </si>
  <si>
    <t>УЧЕБНЫЙ ПЛАН</t>
  </si>
  <si>
    <t xml:space="preserve">Преддипломная практика </t>
  </si>
  <si>
    <t>IV курс</t>
  </si>
  <si>
    <t>Э</t>
  </si>
  <si>
    <t>ПМ.00</t>
  </si>
  <si>
    <t>4 нед</t>
  </si>
  <si>
    <t>6 нед</t>
  </si>
  <si>
    <t>ПП.02</t>
  </si>
  <si>
    <t>ДЗ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</si>
  <si>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</si>
  <si>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</si>
  <si>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</si>
  <si>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</si>
  <si>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</si>
  <si>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</si>
  <si>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</si>
  <si>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</si>
  <si>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</si>
  <si>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ДЗ/ДЗ</t>
  </si>
  <si>
    <t>2. План учебного процесса (основная профессиональная образовательная программа СПО)</t>
  </si>
  <si>
    <r>
      <t xml:space="preserve">Форма обучения - </t>
    </r>
    <r>
      <rPr>
        <b/>
        <u/>
        <sz val="14"/>
        <rFont val="Times New Roman"/>
        <family val="1"/>
        <charset val="204"/>
      </rPr>
      <t xml:space="preserve">  очная</t>
    </r>
    <r>
      <rPr>
        <u/>
        <sz val="14"/>
        <rFont val="Times New Roman"/>
        <family val="1"/>
        <charset val="204"/>
      </rPr>
      <t xml:space="preserve">  </t>
    </r>
  </si>
  <si>
    <r>
      <t xml:space="preserve">по программе </t>
    </r>
    <r>
      <rPr>
        <b/>
        <u/>
        <sz val="16"/>
        <rFont val="Times New Roman"/>
        <family val="1"/>
        <charset val="204"/>
      </rPr>
      <t xml:space="preserve"> базовой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подготовки</t>
    </r>
  </si>
  <si>
    <t xml:space="preserve">среднего (полного) общего образования </t>
  </si>
  <si>
    <t xml:space="preserve">основного общего образования </t>
  </si>
  <si>
    <t>государственного бюджетного образовательного учреждения           среднего профессионального образования Ростовской области                               «Таганрогский авиационный колледж имени В.М.Петлякова»</t>
  </si>
  <si>
    <t>-/Э</t>
  </si>
  <si>
    <t>-/ДЗ</t>
  </si>
  <si>
    <r>
      <t xml:space="preserve">Выполнение дипломного проекта (работы) с </t>
    </r>
    <r>
      <rPr>
        <u/>
        <sz val="12"/>
        <rFont val="Times New Roman"/>
        <family val="1"/>
        <charset val="204"/>
      </rPr>
      <t xml:space="preserve">18.05. </t>
    </r>
    <r>
      <rPr>
        <sz val="12"/>
        <rFont val="Times New Roman"/>
        <family val="1"/>
        <charset val="204"/>
      </rPr>
      <t xml:space="preserve"> по </t>
    </r>
    <r>
      <rPr>
        <u/>
        <sz val="12"/>
        <rFont val="Times New Roman"/>
        <family val="1"/>
        <charset val="204"/>
      </rPr>
      <t xml:space="preserve">14.06 </t>
    </r>
    <r>
      <rPr>
        <sz val="12"/>
        <rFont val="Times New Roman"/>
        <family val="1"/>
        <charset val="204"/>
      </rPr>
      <t xml:space="preserve"> (всего 4 нед.)</t>
    </r>
  </si>
  <si>
    <r>
      <t xml:space="preserve">Защита дипломного проекта (работы) с  </t>
    </r>
    <r>
      <rPr>
        <u/>
        <sz val="12"/>
        <rFont val="Times New Roman"/>
        <family val="1"/>
        <charset val="204"/>
      </rPr>
      <t xml:space="preserve">15.06  </t>
    </r>
    <r>
      <rPr>
        <sz val="12"/>
        <rFont val="Times New Roman"/>
        <family val="1"/>
        <charset val="204"/>
      </rPr>
      <t xml:space="preserve">по  </t>
    </r>
    <r>
      <rPr>
        <u/>
        <sz val="12"/>
        <rFont val="Times New Roman"/>
        <family val="1"/>
        <charset val="204"/>
      </rPr>
      <t xml:space="preserve">28.06 </t>
    </r>
    <r>
      <rPr>
        <sz val="12"/>
        <rFont val="Times New Roman"/>
        <family val="1"/>
        <charset val="204"/>
      </rPr>
      <t xml:space="preserve"> (всего 2 нед.)</t>
    </r>
  </si>
  <si>
    <t>Основы безопасности жизнедеятельности</t>
  </si>
  <si>
    <t>1                   семестр 17 нед.</t>
  </si>
  <si>
    <t>2                   семестр 22 нед.</t>
  </si>
  <si>
    <t>Общепрофессиональные дисциплины</t>
  </si>
  <si>
    <t>Профессиональный цикл</t>
  </si>
  <si>
    <t>Правовое обеспечение профессиональной деятельности</t>
  </si>
  <si>
    <t>Профессиональные модули</t>
  </si>
  <si>
    <t>1. Программа базовой подготовки</t>
  </si>
  <si>
    <t>аудит.</t>
  </si>
  <si>
    <t>максим.</t>
  </si>
  <si>
    <t>1 курс</t>
  </si>
  <si>
    <r>
      <t xml:space="preserve">Нормативный срок обучения -                 </t>
    </r>
    <r>
      <rPr>
        <b/>
        <u/>
        <sz val="14"/>
        <rFont val="Times New Roman"/>
        <family val="1"/>
        <charset val="204"/>
      </rPr>
      <t xml:space="preserve"> 3 </t>
    </r>
    <r>
      <rPr>
        <sz val="14"/>
        <rFont val="Times New Roman"/>
        <family val="1"/>
        <charset val="204"/>
      </rPr>
      <t xml:space="preserve"> года и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                                        </t>
    </r>
  </si>
  <si>
    <r>
      <rPr>
        <b/>
        <u/>
        <sz val="14"/>
        <rFont val="Times New Roman"/>
        <family val="1"/>
        <charset val="204"/>
      </rPr>
      <t xml:space="preserve"> 2 </t>
    </r>
    <r>
      <rPr>
        <sz val="14"/>
        <rFont val="Times New Roman"/>
        <family val="1"/>
        <charset val="204"/>
      </rPr>
      <t xml:space="preserve"> года и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</t>
    </r>
  </si>
  <si>
    <t>Химия</t>
  </si>
  <si>
    <t>Биология</t>
  </si>
  <si>
    <t>Физика</t>
  </si>
  <si>
    <t>З/ДЗ/З/ДЗ/З/ДЗ</t>
  </si>
  <si>
    <t>Э/Э</t>
  </si>
  <si>
    <t>МДК.01.02</t>
  </si>
  <si>
    <t xml:space="preserve">Производственная практика </t>
  </si>
  <si>
    <t>Учебная практика</t>
  </si>
  <si>
    <t>Эк</t>
  </si>
  <si>
    <t>Производственная практика</t>
  </si>
  <si>
    <t>ПП.03</t>
  </si>
  <si>
    <r>
      <t>Квалификация :</t>
    </r>
    <r>
      <rPr>
        <b/>
        <u/>
        <sz val="14"/>
        <rFont val="Times New Roman"/>
        <family val="1"/>
        <charset val="204"/>
      </rPr>
      <t xml:space="preserve"> техник-программист</t>
    </r>
  </si>
  <si>
    <t>Элементы высшей математики</t>
  </si>
  <si>
    <t>Элементы математической логики</t>
  </si>
  <si>
    <t>ЕН.03</t>
  </si>
  <si>
    <t>Теория вероятностей и математическая статистика</t>
  </si>
  <si>
    <t>3                   семестр 16 нед.</t>
  </si>
  <si>
    <t>Операционные системы</t>
  </si>
  <si>
    <t>Архитектура компьютерных систем</t>
  </si>
  <si>
    <t>Технические средства информатизации</t>
  </si>
  <si>
    <t>Информационные технологии</t>
  </si>
  <si>
    <t>Основы программирования</t>
  </si>
  <si>
    <t>Теория алгоритмов</t>
  </si>
  <si>
    <t>Основы экономики</t>
  </si>
  <si>
    <t>Разработка программных модулей программного обеспечения для компьютерных систем</t>
  </si>
  <si>
    <t>Системное программирование</t>
  </si>
  <si>
    <t>Прикладное программирование</t>
  </si>
  <si>
    <t>ПП.01</t>
  </si>
  <si>
    <t>Разработка и администрирование баз данных</t>
  </si>
  <si>
    <t>МДК.02.02</t>
  </si>
  <si>
    <t>Технология разработки и защиты баз данных</t>
  </si>
  <si>
    <t>Инфокоммуникационные системы и сети</t>
  </si>
  <si>
    <t>Участие в интеграции программных модулей</t>
  </si>
  <si>
    <t>Технология разработки программного обеспечения</t>
  </si>
  <si>
    <t>Э/ДЗ</t>
  </si>
  <si>
    <t>МДК.03.02</t>
  </si>
  <si>
    <t>МДК.03.03</t>
  </si>
  <si>
    <t>Инструментальные средства разработки программного обеспечения</t>
  </si>
  <si>
    <t>Документирование и сертификация</t>
  </si>
  <si>
    <t>ПМ.04</t>
  </si>
  <si>
    <t>Выполнение работ по профессии "Оператор электронно-вычислительных и вычислительных машин"</t>
  </si>
  <si>
    <t>МДК.04.01</t>
  </si>
  <si>
    <t>Основы выполнения работ по профессии "Оператор ЭВМ"</t>
  </si>
  <si>
    <t>УП.04</t>
  </si>
  <si>
    <t>ДЗ/Э</t>
  </si>
  <si>
    <t>1. График учебного процесса по неделям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</si>
  <si>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</si>
  <si>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</si>
  <si>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</si>
  <si>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</si>
  <si>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</si>
  <si>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</si>
  <si>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</si>
  <si>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</si>
  <si>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</si>
  <si>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</si>
  <si>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</si>
  <si>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</si>
  <si>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</si>
  <si>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</si>
  <si>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</si>
  <si>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</si>
  <si>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</si>
  <si>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</si>
  <si>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</si>
  <si>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</si>
  <si>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</si>
  <si>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</si>
  <si>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</si>
  <si>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</si>
  <si>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Обучение по дисциплинам и междисциплинар-ным курсам</t>
  </si>
  <si>
    <t>Учебная/Производственная практика и подготовка к итоговой аттестации, нед.</t>
  </si>
  <si>
    <t>Промежуточная аттестация, нед.</t>
  </si>
  <si>
    <t>Итоговая государственная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</si>
  <si>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</si>
  <si>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</si>
  <si>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</si>
  <si>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</si>
  <si>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</si>
  <si>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</si>
  <si>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</si>
  <si>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</si>
  <si>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</si>
  <si>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</si>
  <si>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</si>
  <si>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</si>
  <si>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</si>
  <si>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</si>
  <si>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</si>
  <si>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</si>
  <si>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</si>
  <si>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</si>
  <si>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</si>
  <si>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</si>
  <si>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</si>
  <si>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</si>
  <si>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</si>
  <si>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</si>
  <si>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</si>
  <si>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</si>
  <si>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</si>
  <si>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Практика учебная</t>
  </si>
  <si>
    <t>Практика производственная</t>
  </si>
  <si>
    <t>Подготовка к итоговой государственной аттестации</t>
  </si>
  <si>
    <t>Всего за год</t>
  </si>
  <si>
    <t>по профилю специальности</t>
  </si>
  <si>
    <t>преддипломная</t>
  </si>
  <si>
    <t>нед.</t>
  </si>
  <si>
    <t>час.</t>
  </si>
  <si>
    <t>I</t>
  </si>
  <si>
    <t>II</t>
  </si>
  <si>
    <t>III</t>
  </si>
  <si>
    <t>IV</t>
  </si>
  <si>
    <t>Обозначения:</t>
  </si>
  <si>
    <t>Теоретическое обучение</t>
  </si>
  <si>
    <t>::</t>
  </si>
  <si>
    <t>Промежуточная аттестация</t>
  </si>
  <si>
    <t>00</t>
  </si>
  <si>
    <t>8</t>
  </si>
  <si>
    <t>Практика преддипломная (производственная)</t>
  </si>
  <si>
    <t>X</t>
  </si>
  <si>
    <t>Практика по профилю специальности (производственная)</t>
  </si>
  <si>
    <t>=</t>
  </si>
  <si>
    <t>Каникулы</t>
  </si>
  <si>
    <t>D</t>
  </si>
  <si>
    <t>Итоговая государственная аттестация</t>
  </si>
  <si>
    <t>УП.01</t>
  </si>
  <si>
    <t>УП.02</t>
  </si>
  <si>
    <t>УП.03</t>
  </si>
  <si>
    <t>4                   семестр 23 нед.</t>
  </si>
  <si>
    <t>5                   семестр 16 нед.</t>
  </si>
  <si>
    <t>6                   семестр 23 нед.</t>
  </si>
  <si>
    <t>7                   семестр 17 нед.</t>
  </si>
  <si>
    <t>8                   семестр 14 нед.</t>
  </si>
  <si>
    <t>Всего     .</t>
  </si>
  <si>
    <r>
      <t xml:space="preserve">по специальности среднего профессионального образования </t>
    </r>
    <r>
      <rPr>
        <u/>
        <sz val="16"/>
        <rFont val="Times New Roman"/>
        <family val="1"/>
        <charset val="204"/>
      </rPr>
      <t xml:space="preserve">                      09.02.03</t>
    </r>
    <r>
      <rPr>
        <b/>
        <u/>
        <sz val="16"/>
        <rFont val="Times New Roman"/>
        <family val="1"/>
        <charset val="204"/>
      </rPr>
      <t xml:space="preserve"> Программирование в компьютерных системах </t>
    </r>
  </si>
  <si>
    <r>
      <t>Консультации</t>
    </r>
    <r>
      <rPr>
        <sz val="12"/>
        <rFont val="Times New Roman"/>
        <family val="1"/>
        <charset val="204"/>
      </rPr>
      <t xml:space="preserve"> на учебную группу по 4 часа в год на каждого обучающегося</t>
    </r>
  </si>
  <si>
    <t>2/9/3</t>
  </si>
  <si>
    <t>ОДБ.01</t>
  </si>
  <si>
    <t>Русский язык</t>
  </si>
  <si>
    <t>ОДБ.02</t>
  </si>
  <si>
    <t>Литература</t>
  </si>
  <si>
    <t>ОДБ.03</t>
  </si>
  <si>
    <t>ОДБ.04</t>
  </si>
  <si>
    <t>ОДБ.05</t>
  </si>
  <si>
    <t>Обществознание</t>
  </si>
  <si>
    <t>ОДБ.06</t>
  </si>
  <si>
    <t>ОДБ.07</t>
  </si>
  <si>
    <t>ОДБ.08</t>
  </si>
  <si>
    <t>З/З</t>
  </si>
  <si>
    <t>ОДБ.09</t>
  </si>
  <si>
    <t>ОДП.10</t>
  </si>
  <si>
    <t>Математика</t>
  </si>
  <si>
    <t>ОДП.11</t>
  </si>
  <si>
    <t>Информатика и информационно-коммуникационные технологии</t>
  </si>
  <si>
    <t>ОДП.12</t>
  </si>
  <si>
    <t>-/-/ДЗ</t>
  </si>
  <si>
    <t>6/8/0</t>
  </si>
  <si>
    <t>0/2/2</t>
  </si>
  <si>
    <t>0/10/4</t>
  </si>
  <si>
    <t>Х</t>
  </si>
  <si>
    <r>
      <t xml:space="preserve">                              Утверждаю                                                                                                                                                              Директор ГБПОУ РО "ТАВИАК"                                                                                                                                                                    _________________ Л.П.Кислова 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28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14</t>
    </r>
    <r>
      <rPr>
        <sz val="14"/>
        <rFont val="Times New Roman"/>
        <family val="1"/>
        <charset val="204"/>
      </rPr>
      <t xml:space="preserve"> г.                      </t>
    </r>
  </si>
  <si>
    <t>2 курс</t>
  </si>
  <si>
    <t>3 курс</t>
  </si>
  <si>
    <t>4 курс</t>
  </si>
  <si>
    <t>0/13/4</t>
  </si>
  <si>
    <t>0/23/8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</si>
</sst>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10"/>
      <name val="Arial Cyr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name val="Symbol"/>
      <family val="1"/>
      <charset val="2"/>
    </font>
    <font>
      <b/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rgb="FF99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9" fillId="3" borderId="46" applyNumberFormat="0" applyAlignment="0" applyProtection="0"/>
    <xf numFmtId="44" fontId="1" fillId="0" borderId="0" applyFont="0" applyFill="0" applyBorder="0" applyAlignment="0" applyProtection="0"/>
  </cellStyleXfs>
  <cellXfs count="276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/>
    <xf numFmtId="0" fontId="7" fillId="0" borderId="0" xfId="0" applyFont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0" fillId="4" borderId="0" xfId="0" applyFill="1"/>
    <xf numFmtId="0" fontId="11" fillId="5" borderId="3" xfId="0" applyFont="1" applyFill="1" applyBorder="1" applyAlignment="1">
      <alignment vertical="center" textRotation="90" wrapText="1"/>
    </xf>
    <xf numFmtId="49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/>
    </xf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left"/>
    </xf>
    <xf numFmtId="0" fontId="11" fillId="5" borderId="7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10" xfId="0" applyFont="1" applyFill="1" applyBorder="1"/>
    <xf numFmtId="0" fontId="11" fillId="5" borderId="7" xfId="0" applyFont="1" applyFill="1" applyBorder="1"/>
    <xf numFmtId="0" fontId="11" fillId="4" borderId="3" xfId="0" applyFont="1" applyFill="1" applyBorder="1" applyAlignment="1">
      <alignment vertical="center"/>
    </xf>
    <xf numFmtId="49" fontId="11" fillId="4" borderId="3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0" fillId="0" borderId="13" xfId="0" applyBorder="1"/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4" borderId="16" xfId="0" applyFont="1" applyFill="1" applyBorder="1" applyAlignment="1">
      <alignment vertical="center"/>
    </xf>
    <xf numFmtId="0" fontId="5" fillId="0" borderId="14" xfId="0" applyFont="1" applyFill="1" applyBorder="1"/>
    <xf numFmtId="0" fontId="5" fillId="0" borderId="15" xfId="0" applyFont="1" applyFill="1" applyBorder="1" applyAlignment="1">
      <alignment horizontal="center"/>
    </xf>
    <xf numFmtId="0" fontId="11" fillId="4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1" fillId="5" borderId="14" xfId="0" applyFont="1" applyFill="1" applyBorder="1"/>
    <xf numFmtId="0" fontId="11" fillId="0" borderId="14" xfId="0" applyFont="1" applyFill="1" applyBorder="1" applyAlignment="1">
      <alignment vertical="center"/>
    </xf>
    <xf numFmtId="0" fontId="5" fillId="0" borderId="17" xfId="0" applyFont="1" applyFill="1" applyBorder="1"/>
    <xf numFmtId="0" fontId="5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19" fillId="0" borderId="3" xfId="0" quotePrefix="1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0" xfId="0" applyFont="1" applyProtection="1">
      <protection hidden="1"/>
    </xf>
    <xf numFmtId="49" fontId="23" fillId="0" borderId="1" xfId="0" applyNumberFormat="1" applyFont="1" applyBorder="1" applyAlignment="1" applyProtection="1">
      <alignment horizontal="center" vertical="center" shrinkToFit="1"/>
      <protection hidden="1"/>
    </xf>
    <xf numFmtId="49" fontId="23" fillId="0" borderId="2" xfId="0" applyNumberFormat="1" applyFont="1" applyBorder="1" applyAlignment="1" applyProtection="1">
      <alignment horizontal="center" vertical="center" shrinkToFit="1"/>
      <protection hidden="1"/>
    </xf>
    <xf numFmtId="1" fontId="23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27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vertical="top" wrapText="1"/>
      <protection hidden="1"/>
    </xf>
    <xf numFmtId="0" fontId="28" fillId="0" borderId="0" xfId="0" applyNumberFormat="1" applyFont="1" applyProtection="1">
      <protection hidden="1"/>
    </xf>
    <xf numFmtId="49" fontId="20" fillId="0" borderId="45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left" indent="1"/>
      <protection hidden="1"/>
    </xf>
    <xf numFmtId="49" fontId="22" fillId="0" borderId="45" xfId="0" applyNumberFormat="1" applyFont="1" applyFill="1" applyBorder="1" applyAlignment="1" applyProtection="1">
      <alignment horizontal="center"/>
      <protection hidden="1"/>
    </xf>
    <xf numFmtId="49" fontId="0" fillId="0" borderId="45" xfId="0" applyNumberFormat="1" applyBorder="1" applyAlignment="1" applyProtection="1">
      <alignment horizontal="center"/>
      <protection hidden="1"/>
    </xf>
    <xf numFmtId="49" fontId="26" fillId="0" borderId="45" xfId="0" applyNumberFormat="1" applyFont="1" applyFill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11" fillId="5" borderId="3" xfId="0" applyFont="1" applyFill="1" applyBorder="1" applyAlignment="1">
      <alignment horizontal="center" vertical="center" textRotation="90"/>
    </xf>
    <xf numFmtId="0" fontId="11" fillId="4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5" fillId="9" borderId="0" xfId="0" applyFont="1" applyFill="1"/>
    <xf numFmtId="0" fontId="0" fillId="9" borderId="0" xfId="0" applyFill="1"/>
    <xf numFmtId="0" fontId="5" fillId="8" borderId="5" xfId="0" applyFont="1" applyFill="1" applyBorder="1" applyAlignment="1">
      <alignment horizontal="center" vertical="center"/>
    </xf>
    <xf numFmtId="0" fontId="5" fillId="8" borderId="0" xfId="0" applyFont="1" applyFill="1"/>
    <xf numFmtId="0" fontId="14" fillId="8" borderId="0" xfId="0" applyFont="1" applyFill="1" applyBorder="1" applyAlignment="1">
      <alignment horizontal="center"/>
    </xf>
    <xf numFmtId="0" fontId="0" fillId="8" borderId="0" xfId="0" applyFill="1"/>
    <xf numFmtId="0" fontId="5" fillId="8" borderId="0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/>
    </xf>
    <xf numFmtId="0" fontId="11" fillId="8" borderId="0" xfId="0" applyFont="1" applyFill="1" applyBorder="1" applyAlignment="1">
      <alignment horizontal="center" wrapText="1"/>
    </xf>
    <xf numFmtId="0" fontId="11" fillId="8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/>
    </xf>
    <xf numFmtId="0" fontId="15" fillId="8" borderId="0" xfId="0" applyFont="1" applyFill="1" applyAlignment="1">
      <alignment horizontal="center"/>
    </xf>
    <xf numFmtId="49" fontId="5" fillId="0" borderId="1" xfId="0" quotePrefix="1" applyNumberFormat="1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0" fontId="11" fillId="4" borderId="4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30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0" fontId="0" fillId="10" borderId="1" xfId="0" applyNumberFormat="1" applyFill="1" applyBorder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horizontal="center" vertical="center"/>
      <protection hidden="1"/>
    </xf>
    <xf numFmtId="1" fontId="0" fillId="10" borderId="1" xfId="0" applyNumberFormat="1" applyFill="1" applyBorder="1" applyAlignment="1" applyProtection="1">
      <alignment horizontal="center" vertical="center"/>
      <protection hidden="1"/>
    </xf>
    <xf numFmtId="0" fontId="0" fillId="11" borderId="1" xfId="0" applyFill="1" applyBorder="1"/>
    <xf numFmtId="0" fontId="0" fillId="12" borderId="0" xfId="0" applyFill="1"/>
    <xf numFmtId="0" fontId="0" fillId="12" borderId="0" xfId="0" applyFill="1" applyBorder="1"/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0" fontId="5" fillId="1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 vertical="top" textRotation="90"/>
    </xf>
    <xf numFmtId="0" fontId="11" fillId="0" borderId="4" xfId="0" applyFont="1" applyFill="1" applyBorder="1" applyAlignment="1">
      <alignment horizontal="center" vertical="top" textRotation="90"/>
    </xf>
    <xf numFmtId="0" fontId="11" fillId="0" borderId="34" xfId="0" applyFont="1" applyFill="1" applyBorder="1" applyAlignment="1">
      <alignment horizontal="center" vertical="top" textRotation="90"/>
    </xf>
    <xf numFmtId="0" fontId="11" fillId="0" borderId="1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11" fillId="5" borderId="9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textRotation="90" wrapText="1"/>
    </xf>
    <xf numFmtId="0" fontId="11" fillId="5" borderId="4" xfId="0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textRotation="90" wrapText="1"/>
    </xf>
    <xf numFmtId="0" fontId="11" fillId="5" borderId="5" xfId="0" applyFont="1" applyFill="1" applyBorder="1" applyAlignment="1">
      <alignment horizontal="center" vertical="center" textRotation="90"/>
    </xf>
    <xf numFmtId="0" fontId="11" fillId="5" borderId="4" xfId="0" applyFont="1" applyFill="1" applyBorder="1" applyAlignment="1">
      <alignment horizontal="center" vertical="center" textRotation="90"/>
    </xf>
    <xf numFmtId="0" fontId="11" fillId="5" borderId="3" xfId="0" applyFont="1" applyFill="1" applyBorder="1" applyAlignment="1">
      <alignment horizontal="center" vertical="center" textRotation="90"/>
    </xf>
    <xf numFmtId="0" fontId="11" fillId="5" borderId="5" xfId="0" applyFont="1" applyFill="1" applyBorder="1" applyAlignment="1">
      <alignment horizontal="center" vertical="center" textRotation="90" wrapText="1"/>
    </xf>
    <xf numFmtId="0" fontId="11" fillId="5" borderId="35" xfId="0" applyFont="1" applyFill="1" applyBorder="1" applyAlignment="1">
      <alignment horizontal="center" vertical="center" textRotation="90"/>
    </xf>
    <xf numFmtId="0" fontId="11" fillId="5" borderId="36" xfId="0" applyFont="1" applyFill="1" applyBorder="1" applyAlignment="1">
      <alignment horizontal="center" vertical="center" textRotation="90"/>
    </xf>
    <xf numFmtId="0" fontId="11" fillId="5" borderId="16" xfId="0" applyFont="1" applyFill="1" applyBorder="1" applyAlignment="1">
      <alignment horizontal="center" vertical="center" textRotation="90"/>
    </xf>
    <xf numFmtId="0" fontId="11" fillId="5" borderId="27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/>
    </xf>
    <xf numFmtId="0" fontId="11" fillId="0" borderId="38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 wrapText="1"/>
    </xf>
    <xf numFmtId="0" fontId="11" fillId="5" borderId="28" xfId="0" applyFont="1" applyFill="1" applyBorder="1" applyAlignment="1">
      <alignment horizontal="center" wrapText="1"/>
    </xf>
    <xf numFmtId="0" fontId="11" fillId="5" borderId="40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wrapText="1"/>
    </xf>
    <xf numFmtId="0" fontId="11" fillId="5" borderId="30" xfId="0" applyFont="1" applyFill="1" applyBorder="1" applyAlignment="1">
      <alignment horizontal="center" wrapText="1"/>
    </xf>
    <xf numFmtId="0" fontId="11" fillId="5" borderId="25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4" fillId="0" borderId="3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49" fontId="1" fillId="12" borderId="0" xfId="0" applyNumberFormat="1" applyFont="1" applyFill="1" applyBorder="1" applyAlignment="1" applyProtection="1">
      <alignment horizontal="center" vertical="center"/>
      <protection locked="0"/>
    </xf>
    <xf numFmtId="49" fontId="25" fillId="12" borderId="0" xfId="0" applyNumberFormat="1" applyFont="1" applyFill="1" applyBorder="1" applyAlignment="1" applyProtection="1">
      <alignment horizontal="center" vertical="center"/>
      <protection locked="0"/>
    </xf>
    <xf numFmtId="49" fontId="25" fillId="2" borderId="5" xfId="0" applyNumberFormat="1" applyFont="1" applyFill="1" applyBorder="1" applyAlignment="1" applyProtection="1">
      <alignment horizontal="center" vertical="center"/>
      <protection locked="0"/>
    </xf>
    <xf numFmtId="49" fontId="25" fillId="2" borderId="3" xfId="0" applyNumberFormat="1" applyFont="1" applyFill="1" applyBorder="1" applyAlignment="1" applyProtection="1">
      <alignment horizontal="center" vertical="center"/>
      <protection locked="0"/>
    </xf>
    <xf numFmtId="0" fontId="0" fillId="11" borderId="5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textRotation="90"/>
      <protection hidden="1"/>
    </xf>
    <xf numFmtId="0" fontId="0" fillId="0" borderId="4" xfId="0" applyBorder="1" applyAlignment="1" applyProtection="1">
      <alignment horizontal="center" vertical="center" textRotation="90"/>
      <protection hidden="1"/>
    </xf>
    <xf numFmtId="0" fontId="0" fillId="0" borderId="3" xfId="0" applyBorder="1" applyAlignment="1" applyProtection="1">
      <alignment horizontal="center" vertical="center" textRotation="90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0" fillId="0" borderId="30" xfId="0" applyBorder="1" applyProtection="1">
      <protection hidden="1"/>
    </xf>
    <xf numFmtId="0" fontId="0" fillId="0" borderId="25" xfId="0" applyBorder="1" applyProtection="1">
      <protection hidden="1"/>
    </xf>
    <xf numFmtId="49" fontId="21" fillId="0" borderId="5" xfId="0" applyNumberFormat="1" applyFont="1" applyBorder="1" applyAlignment="1" applyProtection="1">
      <alignment horizontal="center" vertical="center" textRotation="90"/>
      <protection hidden="1"/>
    </xf>
    <xf numFmtId="49" fontId="21" fillId="0" borderId="4" xfId="0" applyNumberFormat="1" applyFont="1" applyBorder="1" applyAlignment="1" applyProtection="1">
      <alignment horizontal="center" vertical="center" textRotation="90"/>
      <protection hidden="1"/>
    </xf>
    <xf numFmtId="49" fontId="21" fillId="0" borderId="3" xfId="0" applyNumberFormat="1" applyFont="1" applyBorder="1" applyAlignment="1" applyProtection="1">
      <alignment horizontal="center" vertical="center" textRotation="90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30" xfId="0" applyFont="1" applyBorder="1" applyAlignment="1" applyProtection="1">
      <alignment horizontal="center" vertical="center"/>
      <protection hidden="1"/>
    </xf>
    <xf numFmtId="0" fontId="22" fillId="0" borderId="1" xfId="0" applyFont="1" applyFill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 applyProtection="1">
      <alignment horizontal="center" vertical="center" textRotation="90" wrapText="1"/>
      <protection hidden="1"/>
    </xf>
    <xf numFmtId="0" fontId="1" fillId="0" borderId="4" xfId="0" applyFont="1" applyFill="1" applyBorder="1" applyAlignment="1" applyProtection="1">
      <alignment horizontal="center" vertical="center" textRotation="90" wrapText="1"/>
      <protection hidden="1"/>
    </xf>
    <xf numFmtId="0" fontId="1" fillId="0" borderId="3" xfId="0" applyFont="1" applyFill="1" applyBorder="1" applyAlignment="1" applyProtection="1">
      <alignment horizontal="center" vertical="center" textRotation="90" wrapText="1"/>
      <protection hidden="1"/>
    </xf>
    <xf numFmtId="0" fontId="0" fillId="0" borderId="5" xfId="0" applyFill="1" applyBorder="1" applyAlignment="1" applyProtection="1">
      <alignment horizontal="center" textRotation="90" wrapText="1"/>
      <protection hidden="1"/>
    </xf>
    <xf numFmtId="0" fontId="0" fillId="0" borderId="4" xfId="0" applyFill="1" applyBorder="1" applyAlignment="1" applyProtection="1">
      <alignment horizontal="center" textRotation="90" wrapText="1"/>
      <protection hidden="1"/>
    </xf>
    <xf numFmtId="0" fontId="0" fillId="0" borderId="3" xfId="0" applyFill="1" applyBorder="1" applyAlignment="1" applyProtection="1">
      <alignment horizontal="center" textRotation="90" wrapText="1"/>
      <protection hidden="1"/>
    </xf>
    <xf numFmtId="0" fontId="0" fillId="0" borderId="1" xfId="0" applyFill="1" applyBorder="1" applyAlignment="1" applyProtection="1">
      <alignment horizontal="center" textRotation="90"/>
      <protection hidden="1"/>
    </xf>
    <xf numFmtId="0" fontId="21" fillId="0" borderId="25" xfId="0" applyFont="1" applyBorder="1" applyAlignment="1" applyProtection="1">
      <alignment horizontal="center" vertical="center"/>
      <protection hidden="1"/>
    </xf>
    <xf numFmtId="49" fontId="22" fillId="0" borderId="5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22" fillId="0" borderId="4" xfId="0" applyFont="1" applyFill="1" applyBorder="1" applyAlignment="1" applyProtection="1">
      <alignment horizontal="center" vertical="center" textRotation="90" wrapText="1" shrinkToFit="1"/>
      <protection hidden="1"/>
    </xf>
    <xf numFmtId="0" fontId="22" fillId="0" borderId="3" xfId="0" applyFont="1" applyFill="1" applyBorder="1" applyAlignment="1" applyProtection="1">
      <alignment horizontal="center" vertical="center" textRotation="90" wrapText="1" shrinkToFit="1"/>
      <protection hidden="1"/>
    </xf>
    <xf numFmtId="49" fontId="23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3" fillId="0" borderId="1" xfId="0" applyFont="1" applyFill="1" applyBorder="1" applyAlignment="1" applyProtection="1">
      <alignment horizontal="center" textRotation="90" wrapText="1" shrinkToFi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24" fillId="0" borderId="1" xfId="0" applyFont="1" applyFill="1" applyBorder="1" applyAlignment="1" applyProtection="1">
      <alignment horizontal="center" textRotation="90" wrapText="1" shrinkToFi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10" borderId="5" xfId="0" applyFill="1" applyBorder="1" applyAlignment="1" applyProtection="1">
      <alignment horizontal="center" vertical="center"/>
      <protection hidden="1"/>
    </xf>
    <xf numFmtId="0" fontId="0" fillId="10" borderId="3" xfId="0" applyFill="1" applyBorder="1" applyAlignment="1" applyProtection="1">
      <alignment horizontal="center" vertical="center"/>
      <protection hidden="1"/>
    </xf>
    <xf numFmtId="0" fontId="0" fillId="10" borderId="5" xfId="0" applyNumberFormat="1" applyFill="1" applyBorder="1" applyAlignment="1" applyProtection="1">
      <alignment horizontal="center" vertical="center"/>
      <protection hidden="1"/>
    </xf>
    <xf numFmtId="0" fontId="0" fillId="10" borderId="3" xfId="0" applyNumberFormat="1" applyFill="1" applyBorder="1" applyAlignment="1" applyProtection="1">
      <alignment horizontal="center" vertical="center"/>
      <protection hidden="1"/>
    </xf>
    <xf numFmtId="0" fontId="1" fillId="10" borderId="5" xfId="0" applyFont="1" applyFill="1" applyBorder="1" applyAlignment="1" applyProtection="1">
      <alignment horizontal="center" vertical="center"/>
      <protection hidden="1"/>
    </xf>
    <xf numFmtId="0" fontId="1" fillId="10" borderId="3" xfId="0" applyFont="1" applyFill="1" applyBorder="1" applyAlignment="1" applyProtection="1">
      <alignment horizontal="center" vertical="center"/>
      <protection hidden="1"/>
    </xf>
    <xf numFmtId="49" fontId="25" fillId="2" borderId="5" xfId="0" applyNumberFormat="1" applyFont="1" applyFill="1" applyBorder="1" applyAlignment="1" applyProtection="1">
      <alignment vertical="center"/>
      <protection locked="0"/>
    </xf>
    <xf numFmtId="49" fontId="25" fillId="2" borderId="3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49" fontId="25" fillId="11" borderId="5" xfId="0" applyNumberFormat="1" applyFont="1" applyFill="1" applyBorder="1" applyAlignment="1" applyProtection="1">
      <alignment horizontal="center" vertical="center"/>
      <protection locked="0"/>
    </xf>
    <xf numFmtId="49" fontId="25" fillId="11" borderId="3" xfId="0" applyNumberFormat="1" applyFont="1" applyFill="1" applyBorder="1" applyAlignment="1" applyProtection="1">
      <alignment horizontal="center" vertical="center"/>
      <protection locked="0"/>
    </xf>
    <xf numFmtId="49" fontId="16" fillId="7" borderId="0" xfId="2" applyNumberFormat="1" applyFont="1" applyFill="1" applyAlignment="1" applyProtection="1">
      <alignment horizontal="left" vertical="top" wrapText="1"/>
      <protection locked="0"/>
    </xf>
    <xf numFmtId="49" fontId="0" fillId="7" borderId="0" xfId="0" applyNumberFormat="1" applyFill="1" applyAlignment="1" applyProtection="1">
      <alignment horizontal="left" vertical="top" wrapText="1"/>
      <protection locked="0"/>
    </xf>
    <xf numFmtId="49" fontId="0" fillId="7" borderId="0" xfId="0" applyNumberFormat="1" applyFont="1" applyFill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26" fillId="2" borderId="5" xfId="0" applyNumberFormat="1" applyFont="1" applyFill="1" applyBorder="1" applyAlignment="1" applyProtection="1">
      <alignment horizontal="center" vertical="center"/>
      <protection locked="0"/>
    </xf>
  </cellXfs>
  <cellStyles count="3">
    <cellStyle name="Вычисление" xfId="1"/>
    <cellStyle name="Денежный" xfId="2" builtinId="4"/>
    <cellStyle name="Обычный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33"/>
  <sheetViews>
    <sheetView view="pageBreakPreview" zoomScale="90" workbookViewId="0">
      <selection activeCell="C11" sqref="C11:L12"/>
    </sheetView>
  </sheetViews>
  <sheetFormatPr defaultRowHeight="12.75"/>
  <sheetData>
    <row r="1" spans="3:15" ht="12.75" customHeight="1">
      <c r="J1" s="137" t="s">
        <v>256</v>
      </c>
      <c r="K1" s="137"/>
      <c r="L1" s="137"/>
      <c r="M1" s="137"/>
      <c r="N1" s="137"/>
    </row>
    <row r="2" spans="3:15" ht="15.75" customHeight="1">
      <c r="F2" s="3"/>
      <c r="J2" s="137"/>
      <c r="K2" s="137"/>
      <c r="L2" s="137"/>
      <c r="M2" s="137"/>
      <c r="N2" s="137"/>
    </row>
    <row r="3" spans="3:15" ht="18.75">
      <c r="F3" s="2"/>
      <c r="G3" s="2"/>
      <c r="H3" s="2"/>
      <c r="I3" s="2"/>
      <c r="J3" s="137"/>
      <c r="K3" s="137"/>
      <c r="L3" s="137"/>
      <c r="M3" s="137"/>
      <c r="N3" s="137"/>
    </row>
    <row r="4" spans="3:15" ht="26.25" customHeight="1">
      <c r="J4" s="137"/>
      <c r="K4" s="137"/>
      <c r="L4" s="137"/>
      <c r="M4" s="137"/>
      <c r="N4" s="137"/>
    </row>
    <row r="7" spans="3:15" ht="25.5">
      <c r="E7" s="139" t="s">
        <v>53</v>
      </c>
      <c r="F7" s="139"/>
      <c r="G7" s="139"/>
      <c r="H7" s="139"/>
      <c r="I7" s="139"/>
      <c r="J7" s="139"/>
    </row>
    <row r="8" spans="3:15" ht="18.75">
      <c r="F8" s="5"/>
      <c r="G8" s="5"/>
      <c r="H8" s="5"/>
      <c r="I8" s="5"/>
      <c r="J8" s="5"/>
    </row>
    <row r="9" spans="3:15" ht="81" customHeight="1">
      <c r="C9" s="138" t="s">
        <v>77</v>
      </c>
      <c r="D9" s="138"/>
      <c r="E9" s="138"/>
      <c r="F9" s="138"/>
      <c r="G9" s="138"/>
      <c r="H9" s="138"/>
      <c r="I9" s="138"/>
      <c r="J9" s="138"/>
      <c r="K9" s="138"/>
      <c r="L9" s="138"/>
      <c r="O9" s="6"/>
    </row>
    <row r="11" spans="3:15" ht="20.25" customHeight="1">
      <c r="C11" s="138" t="s">
        <v>230</v>
      </c>
      <c r="D11" s="138"/>
      <c r="E11" s="138"/>
      <c r="F11" s="138"/>
      <c r="G11" s="138"/>
      <c r="H11" s="138"/>
      <c r="I11" s="138"/>
      <c r="J11" s="138"/>
      <c r="K11" s="138"/>
      <c r="L11" s="138"/>
    </row>
    <row r="12" spans="3:15" ht="41.25" customHeight="1"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spans="3:15" ht="18" customHeight="1"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3:15" ht="20.25" customHeight="1">
      <c r="D14" s="138" t="s">
        <v>74</v>
      </c>
      <c r="E14" s="138"/>
      <c r="F14" s="138"/>
      <c r="G14" s="138"/>
      <c r="H14" s="138"/>
      <c r="I14" s="138"/>
      <c r="J14" s="138"/>
      <c r="K14" s="138"/>
    </row>
    <row r="15" spans="3:15" ht="20.25" customHeight="1">
      <c r="D15" s="140"/>
      <c r="E15" s="140"/>
      <c r="F15" s="140"/>
      <c r="G15" s="140"/>
      <c r="H15" s="140"/>
      <c r="I15" s="140"/>
      <c r="J15" s="140"/>
      <c r="K15" s="140"/>
    </row>
    <row r="17" spans="9:14" ht="38.25" customHeight="1">
      <c r="J17" s="141" t="s">
        <v>106</v>
      </c>
      <c r="K17" s="141"/>
      <c r="L17" s="141"/>
      <c r="M17" s="141"/>
      <c r="N17" s="141"/>
    </row>
    <row r="18" spans="9:14" ht="18.75" customHeight="1">
      <c r="J18" s="141" t="s">
        <v>73</v>
      </c>
      <c r="K18" s="141"/>
      <c r="L18" s="141"/>
      <c r="M18" s="141"/>
      <c r="N18" s="141"/>
    </row>
    <row r="19" spans="9:14" ht="36.75" customHeight="1">
      <c r="J19" s="141" t="s">
        <v>93</v>
      </c>
      <c r="K19" s="141"/>
      <c r="L19" s="141"/>
      <c r="M19" s="141"/>
      <c r="N19" s="141"/>
    </row>
    <row r="20" spans="9:14" ht="24.95" customHeight="1">
      <c r="J20" s="142" t="s">
        <v>76</v>
      </c>
      <c r="K20" s="141"/>
      <c r="L20" s="141"/>
      <c r="M20" s="141"/>
      <c r="N20" s="141"/>
    </row>
    <row r="22" spans="9:14" ht="18.75">
      <c r="J22" s="141" t="s">
        <v>94</v>
      </c>
      <c r="K22" s="141"/>
      <c r="L22" s="141"/>
      <c r="M22" s="141"/>
      <c r="N22" s="141"/>
    </row>
    <row r="23" spans="9:14" ht="20.100000000000001" customHeight="1">
      <c r="J23" s="142" t="s">
        <v>75</v>
      </c>
      <c r="K23" s="141"/>
      <c r="L23" s="141"/>
      <c r="M23" s="141"/>
      <c r="N23" s="141"/>
    </row>
    <row r="24" spans="9:14" ht="20.100000000000001" customHeight="1">
      <c r="J24" s="141"/>
      <c r="K24" s="141"/>
      <c r="L24" s="141"/>
      <c r="M24" s="141"/>
      <c r="N24" s="141"/>
    </row>
    <row r="27" spans="9:14" ht="18.75">
      <c r="M27" s="2"/>
      <c r="N27" s="2"/>
    </row>
    <row r="29" spans="9:14" ht="15.75">
      <c r="I29" s="4"/>
      <c r="J29" s="4"/>
      <c r="K29" s="4"/>
      <c r="L29" s="4"/>
    </row>
    <row r="31" spans="9:14">
      <c r="K31" s="1"/>
    </row>
    <row r="32" spans="9:14">
      <c r="K32" s="1"/>
    </row>
    <row r="33" spans="11:11">
      <c r="K33" s="1"/>
    </row>
  </sheetData>
  <sheetProtection password="CE20" sheet="1" objects="1" scenarios="1"/>
  <mergeCells count="12">
    <mergeCell ref="J17:N17"/>
    <mergeCell ref="C11:L12"/>
    <mergeCell ref="J22:N22"/>
    <mergeCell ref="J23:N24"/>
    <mergeCell ref="J20:N20"/>
    <mergeCell ref="J19:N19"/>
    <mergeCell ref="J18:N18"/>
    <mergeCell ref="J1:N4"/>
    <mergeCell ref="C9:L9"/>
    <mergeCell ref="E7:J7"/>
    <mergeCell ref="D14:K14"/>
    <mergeCell ref="D15:K15"/>
  </mergeCells>
  <phoneticPr fontId="2" type="noConversion"/>
  <printOptions horizontalCentered="1" verticalCentered="1"/>
  <pageMargins left="0.39370078740157483" right="0.39370078740157483" top="0.39370078740157483" bottom="0.39370078740157483" header="0" footer="0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6"/>
  <sheetViews>
    <sheetView tabSelected="1" view="pageBreakPreview" zoomScale="70" zoomScaleNormal="90" zoomScaleSheetLayoutView="70" workbookViewId="0">
      <pane ySplit="7" topLeftCell="A53" activePane="bottomLeft" state="frozen"/>
      <selection pane="bottomLeft" activeCell="J56" sqref="J56:Q56"/>
    </sheetView>
  </sheetViews>
  <sheetFormatPr defaultRowHeight="12.75"/>
  <cols>
    <col min="1" max="1" width="12.42578125" customWidth="1"/>
    <col min="2" max="2" width="55" customWidth="1"/>
    <col min="3" max="3" width="10.28515625" customWidth="1"/>
    <col min="4" max="4" width="7.5703125" customWidth="1"/>
    <col min="5" max="5" width="7.28515625" customWidth="1"/>
    <col min="6" max="6" width="6.5703125" customWidth="1"/>
    <col min="7" max="7" width="6.140625" customWidth="1"/>
    <col min="8" max="9" width="6.85546875" customWidth="1"/>
    <col min="10" max="13" width="6.42578125" customWidth="1"/>
    <col min="14" max="15" width="6.42578125" style="106" customWidth="1"/>
    <col min="16" max="17" width="6.42578125" customWidth="1"/>
    <col min="18" max="18" width="8.28515625" style="110" customWidth="1"/>
    <col min="21" max="21" width="8.28515625" customWidth="1"/>
    <col min="22" max="22" width="4" bestFit="1" customWidth="1"/>
  </cols>
  <sheetData>
    <row r="1" spans="1:56" ht="15.75">
      <c r="A1" s="143" t="s">
        <v>72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12"/>
    </row>
    <row r="2" spans="1:56" ht="6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5"/>
      <c r="O2" s="105"/>
      <c r="P2" s="10"/>
      <c r="Q2" s="10"/>
      <c r="R2" s="108"/>
    </row>
    <row r="3" spans="1:56" s="32" customFormat="1" ht="30" customHeight="1">
      <c r="A3" s="180" t="s">
        <v>5</v>
      </c>
      <c r="B3" s="170" t="s">
        <v>6</v>
      </c>
      <c r="C3" s="173" t="s">
        <v>7</v>
      </c>
      <c r="D3" s="183" t="s">
        <v>8</v>
      </c>
      <c r="E3" s="184"/>
      <c r="F3" s="184"/>
      <c r="G3" s="184"/>
      <c r="H3" s="184"/>
      <c r="I3" s="185"/>
      <c r="J3" s="192" t="s">
        <v>12</v>
      </c>
      <c r="K3" s="193"/>
      <c r="L3" s="193"/>
      <c r="M3" s="193"/>
      <c r="N3" s="193"/>
      <c r="O3" s="193"/>
      <c r="P3" s="193"/>
      <c r="Q3" s="194"/>
      <c r="R3" s="113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</row>
    <row r="4" spans="1:56" s="32" customFormat="1" ht="30.95" customHeight="1">
      <c r="A4" s="181"/>
      <c r="B4" s="171"/>
      <c r="C4" s="174"/>
      <c r="D4" s="176" t="s">
        <v>9</v>
      </c>
      <c r="E4" s="179" t="s">
        <v>14</v>
      </c>
      <c r="F4" s="202" t="s">
        <v>10</v>
      </c>
      <c r="G4" s="203"/>
      <c r="H4" s="203"/>
      <c r="I4" s="204"/>
      <c r="J4" s="148" t="s">
        <v>2</v>
      </c>
      <c r="K4" s="149"/>
      <c r="L4" s="148" t="s">
        <v>3</v>
      </c>
      <c r="M4" s="149"/>
      <c r="N4" s="148" t="s">
        <v>4</v>
      </c>
      <c r="O4" s="149"/>
      <c r="P4" s="148" t="s">
        <v>55</v>
      </c>
      <c r="Q4" s="198"/>
      <c r="R4" s="114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</row>
    <row r="5" spans="1:56" s="32" customFormat="1" ht="14.45" customHeight="1">
      <c r="A5" s="181"/>
      <c r="B5" s="171"/>
      <c r="C5" s="174"/>
      <c r="D5" s="177"/>
      <c r="E5" s="174"/>
      <c r="F5" s="176" t="s">
        <v>13</v>
      </c>
      <c r="G5" s="199" t="s">
        <v>11</v>
      </c>
      <c r="H5" s="200"/>
      <c r="I5" s="201"/>
      <c r="J5" s="195" t="s">
        <v>83</v>
      </c>
      <c r="K5" s="195" t="s">
        <v>84</v>
      </c>
      <c r="L5" s="195" t="s">
        <v>111</v>
      </c>
      <c r="M5" s="195" t="s">
        <v>224</v>
      </c>
      <c r="N5" s="195" t="s">
        <v>225</v>
      </c>
      <c r="O5" s="195" t="s">
        <v>226</v>
      </c>
      <c r="P5" s="195" t="s">
        <v>227</v>
      </c>
      <c r="Q5" s="196" t="s">
        <v>228</v>
      </c>
      <c r="R5" s="115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</row>
    <row r="6" spans="1:56" s="32" customFormat="1" ht="150" customHeight="1">
      <c r="A6" s="182"/>
      <c r="B6" s="172"/>
      <c r="C6" s="175"/>
      <c r="D6" s="178"/>
      <c r="E6" s="175"/>
      <c r="F6" s="178"/>
      <c r="G6" s="97" t="s">
        <v>44</v>
      </c>
      <c r="H6" s="33" t="s">
        <v>45</v>
      </c>
      <c r="I6" s="33" t="s">
        <v>46</v>
      </c>
      <c r="J6" s="172"/>
      <c r="K6" s="172"/>
      <c r="L6" s="172"/>
      <c r="M6" s="172"/>
      <c r="N6" s="172"/>
      <c r="O6" s="172"/>
      <c r="P6" s="172"/>
      <c r="Q6" s="197"/>
      <c r="R6" s="115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</row>
    <row r="7" spans="1:56" s="50" customFormat="1" ht="15.75">
      <c r="A7" s="53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54">
        <v>17</v>
      </c>
      <c r="R7" s="116"/>
      <c r="T7" s="51" t="s">
        <v>90</v>
      </c>
      <c r="U7" s="51" t="s">
        <v>91</v>
      </c>
    </row>
    <row r="8" spans="1:56" s="29" customFormat="1" ht="30.95" customHeight="1">
      <c r="A8" s="55" t="s">
        <v>15</v>
      </c>
      <c r="B8" s="47" t="s">
        <v>16</v>
      </c>
      <c r="C8" s="48" t="s">
        <v>232</v>
      </c>
      <c r="D8" s="49">
        <f t="shared" ref="D8:Q8" si="0">SUM(D9:D20)</f>
        <v>2106</v>
      </c>
      <c r="E8" s="49">
        <f t="shared" si="0"/>
        <v>702</v>
      </c>
      <c r="F8" s="49">
        <f t="shared" si="0"/>
        <v>1404</v>
      </c>
      <c r="G8" s="49">
        <f t="shared" si="0"/>
        <v>1057</v>
      </c>
      <c r="H8" s="49">
        <f t="shared" si="0"/>
        <v>347</v>
      </c>
      <c r="I8" s="49">
        <f t="shared" si="0"/>
        <v>0</v>
      </c>
      <c r="J8" s="49">
        <f t="shared" si="0"/>
        <v>612</v>
      </c>
      <c r="K8" s="49">
        <f t="shared" si="0"/>
        <v>792</v>
      </c>
      <c r="L8" s="49">
        <f t="shared" si="0"/>
        <v>0</v>
      </c>
      <c r="M8" s="49">
        <f t="shared" si="0"/>
        <v>0</v>
      </c>
      <c r="N8" s="49">
        <f t="shared" si="0"/>
        <v>0</v>
      </c>
      <c r="O8" s="49">
        <f t="shared" si="0"/>
        <v>0</v>
      </c>
      <c r="P8" s="49">
        <f t="shared" si="0"/>
        <v>0</v>
      </c>
      <c r="Q8" s="123">
        <f t="shared" si="0"/>
        <v>0</v>
      </c>
      <c r="R8" s="117"/>
      <c r="T8" s="205" t="s">
        <v>92</v>
      </c>
      <c r="U8" s="205"/>
    </row>
    <row r="9" spans="1:56" ht="15.75">
      <c r="A9" s="56" t="s">
        <v>233</v>
      </c>
      <c r="B9" s="13" t="s">
        <v>234</v>
      </c>
      <c r="C9" s="14" t="s">
        <v>78</v>
      </c>
      <c r="D9" s="12">
        <f t="shared" ref="D9:D20" si="1">E9+F9</f>
        <v>117</v>
      </c>
      <c r="E9" s="12">
        <v>39</v>
      </c>
      <c r="F9" s="12">
        <f t="shared" ref="F9:F20" si="2">J9+K9+L9+M9+N9+O9</f>
        <v>78</v>
      </c>
      <c r="G9" s="12">
        <f t="shared" ref="G9:G20" si="3">F9-H9-I9</f>
        <v>78</v>
      </c>
      <c r="H9" s="12">
        <v>0</v>
      </c>
      <c r="I9" s="12">
        <v>0</v>
      </c>
      <c r="J9" s="12">
        <v>34</v>
      </c>
      <c r="K9" s="12">
        <v>44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57">
        <v>0</v>
      </c>
      <c r="R9" s="118"/>
      <c r="T9" s="52">
        <f>SUM(J9:J20,K9:K20)/39</f>
        <v>36</v>
      </c>
      <c r="U9" s="52">
        <f>SUM(D9:D20)/39</f>
        <v>54</v>
      </c>
    </row>
    <row r="10" spans="1:56" ht="15.75">
      <c r="A10" s="56" t="s">
        <v>235</v>
      </c>
      <c r="B10" s="13" t="s">
        <v>236</v>
      </c>
      <c r="C10" s="14" t="s">
        <v>79</v>
      </c>
      <c r="D10" s="12">
        <f t="shared" si="1"/>
        <v>175</v>
      </c>
      <c r="E10" s="12">
        <v>58</v>
      </c>
      <c r="F10" s="12">
        <f t="shared" si="2"/>
        <v>117</v>
      </c>
      <c r="G10" s="12">
        <f t="shared" si="3"/>
        <v>117</v>
      </c>
      <c r="H10" s="12">
        <v>0</v>
      </c>
      <c r="I10" s="12">
        <v>0</v>
      </c>
      <c r="J10" s="12">
        <v>51</v>
      </c>
      <c r="K10" s="12">
        <v>66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57">
        <v>0</v>
      </c>
      <c r="R10" s="118"/>
    </row>
    <row r="11" spans="1:56" ht="15.95" customHeight="1">
      <c r="A11" s="56" t="s">
        <v>237</v>
      </c>
      <c r="B11" s="13" t="s">
        <v>25</v>
      </c>
      <c r="C11" s="14" t="s">
        <v>79</v>
      </c>
      <c r="D11" s="12">
        <f t="shared" si="1"/>
        <v>117</v>
      </c>
      <c r="E11" s="12">
        <v>39</v>
      </c>
      <c r="F11" s="12">
        <f t="shared" si="2"/>
        <v>78</v>
      </c>
      <c r="G11" s="12">
        <f t="shared" si="3"/>
        <v>0</v>
      </c>
      <c r="H11" s="12">
        <v>78</v>
      </c>
      <c r="I11" s="12">
        <v>0</v>
      </c>
      <c r="J11" s="12">
        <v>34</v>
      </c>
      <c r="K11" s="12">
        <v>44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57">
        <v>0</v>
      </c>
      <c r="R11" s="111"/>
      <c r="T11">
        <f>SUM(J9:J20)/17</f>
        <v>36</v>
      </c>
      <c r="U11">
        <f>SUM(K9:K20)/22</f>
        <v>36</v>
      </c>
    </row>
    <row r="12" spans="1:56" ht="15.95" customHeight="1">
      <c r="A12" s="56" t="s">
        <v>238</v>
      </c>
      <c r="B12" s="13" t="s">
        <v>24</v>
      </c>
      <c r="C12" s="14" t="s">
        <v>79</v>
      </c>
      <c r="D12" s="12">
        <f t="shared" si="1"/>
        <v>175</v>
      </c>
      <c r="E12" s="12">
        <v>58</v>
      </c>
      <c r="F12" s="12">
        <f t="shared" si="2"/>
        <v>117</v>
      </c>
      <c r="G12" s="12">
        <f t="shared" si="3"/>
        <v>117</v>
      </c>
      <c r="H12" s="12">
        <v>0</v>
      </c>
      <c r="I12" s="12">
        <v>0</v>
      </c>
      <c r="J12" s="12">
        <v>51</v>
      </c>
      <c r="K12" s="12">
        <v>66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57">
        <v>0</v>
      </c>
      <c r="R12" s="118"/>
    </row>
    <row r="13" spans="1:56" ht="15.95" customHeight="1">
      <c r="A13" s="56" t="s">
        <v>239</v>
      </c>
      <c r="B13" s="13" t="s">
        <v>240</v>
      </c>
      <c r="C13" s="14" t="s">
        <v>79</v>
      </c>
      <c r="D13" s="12">
        <f t="shared" si="1"/>
        <v>176</v>
      </c>
      <c r="E13" s="12">
        <v>59</v>
      </c>
      <c r="F13" s="12">
        <f>J13+K13+L13+M13+N13+O13</f>
        <v>117</v>
      </c>
      <c r="G13" s="12">
        <f t="shared" si="3"/>
        <v>117</v>
      </c>
      <c r="H13" s="12">
        <v>0</v>
      </c>
      <c r="I13" s="12">
        <v>0</v>
      </c>
      <c r="J13" s="12">
        <v>51</v>
      </c>
      <c r="K13" s="12">
        <v>66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57">
        <v>0</v>
      </c>
      <c r="R13" s="118"/>
    </row>
    <row r="14" spans="1:56" ht="15.95" customHeight="1">
      <c r="A14" s="56" t="s">
        <v>241</v>
      </c>
      <c r="B14" s="13" t="s">
        <v>95</v>
      </c>
      <c r="C14" s="14" t="s">
        <v>79</v>
      </c>
      <c r="D14" s="12">
        <f t="shared" si="1"/>
        <v>117</v>
      </c>
      <c r="E14" s="12">
        <v>39</v>
      </c>
      <c r="F14" s="12">
        <f t="shared" si="2"/>
        <v>78</v>
      </c>
      <c r="G14" s="12">
        <f t="shared" si="3"/>
        <v>60</v>
      </c>
      <c r="H14" s="12">
        <v>18</v>
      </c>
      <c r="I14" s="12">
        <v>0</v>
      </c>
      <c r="J14" s="12">
        <v>34</v>
      </c>
      <c r="K14" s="12">
        <v>44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57">
        <v>0</v>
      </c>
      <c r="R14" s="118"/>
    </row>
    <row r="15" spans="1:56" ht="15.95" customHeight="1">
      <c r="A15" s="56" t="s">
        <v>242</v>
      </c>
      <c r="B15" s="13" t="s">
        <v>96</v>
      </c>
      <c r="C15" s="14" t="s">
        <v>79</v>
      </c>
      <c r="D15" s="12">
        <f t="shared" si="1"/>
        <v>117</v>
      </c>
      <c r="E15" s="12">
        <v>39</v>
      </c>
      <c r="F15" s="12">
        <f t="shared" si="2"/>
        <v>78</v>
      </c>
      <c r="G15" s="12">
        <f t="shared" si="3"/>
        <v>42</v>
      </c>
      <c r="H15" s="12">
        <v>36</v>
      </c>
      <c r="I15" s="12">
        <v>0</v>
      </c>
      <c r="J15" s="12">
        <v>34</v>
      </c>
      <c r="K15" s="12">
        <v>44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57">
        <v>0</v>
      </c>
      <c r="R15" s="118"/>
    </row>
    <row r="16" spans="1:56" ht="15.95" customHeight="1">
      <c r="A16" s="56" t="s">
        <v>243</v>
      </c>
      <c r="B16" s="13" t="s">
        <v>26</v>
      </c>
      <c r="C16" s="14" t="s">
        <v>244</v>
      </c>
      <c r="D16" s="12">
        <f t="shared" si="1"/>
        <v>176</v>
      </c>
      <c r="E16" s="12">
        <v>59</v>
      </c>
      <c r="F16" s="12">
        <f t="shared" si="2"/>
        <v>117</v>
      </c>
      <c r="G16" s="12">
        <f t="shared" si="3"/>
        <v>2</v>
      </c>
      <c r="H16" s="12">
        <v>115</v>
      </c>
      <c r="I16" s="12">
        <v>0</v>
      </c>
      <c r="J16" s="12">
        <v>51</v>
      </c>
      <c r="K16" s="12">
        <v>66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57">
        <v>0</v>
      </c>
      <c r="R16" s="118"/>
    </row>
    <row r="17" spans="1:18" ht="15.95" customHeight="1">
      <c r="A17" s="56" t="s">
        <v>245</v>
      </c>
      <c r="B17" s="13" t="s">
        <v>82</v>
      </c>
      <c r="C17" s="14" t="s">
        <v>79</v>
      </c>
      <c r="D17" s="12">
        <f t="shared" si="1"/>
        <v>105</v>
      </c>
      <c r="E17" s="12">
        <v>35</v>
      </c>
      <c r="F17" s="12">
        <f t="shared" si="2"/>
        <v>70</v>
      </c>
      <c r="G17" s="12">
        <f t="shared" si="3"/>
        <v>30</v>
      </c>
      <c r="H17" s="12">
        <v>40</v>
      </c>
      <c r="I17" s="12">
        <v>0</v>
      </c>
      <c r="J17" s="12">
        <v>32</v>
      </c>
      <c r="K17" s="12">
        <v>38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57">
        <v>0</v>
      </c>
      <c r="R17" s="118"/>
    </row>
    <row r="18" spans="1:18" ht="15.95" customHeight="1">
      <c r="A18" s="56" t="s">
        <v>246</v>
      </c>
      <c r="B18" s="13" t="s">
        <v>247</v>
      </c>
      <c r="C18" s="14" t="s">
        <v>78</v>
      </c>
      <c r="D18" s="12">
        <f t="shared" si="1"/>
        <v>435</v>
      </c>
      <c r="E18" s="12">
        <v>145</v>
      </c>
      <c r="F18" s="12">
        <f t="shared" si="2"/>
        <v>290</v>
      </c>
      <c r="G18" s="12">
        <f t="shared" si="3"/>
        <v>290</v>
      </c>
      <c r="H18" s="12">
        <v>0</v>
      </c>
      <c r="I18" s="12">
        <v>0</v>
      </c>
      <c r="J18" s="12">
        <v>120</v>
      </c>
      <c r="K18" s="12">
        <v>170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57">
        <v>0</v>
      </c>
      <c r="R18" s="118"/>
    </row>
    <row r="19" spans="1:18" s="27" customFormat="1" ht="15.95" customHeight="1">
      <c r="A19" s="124" t="s">
        <v>248</v>
      </c>
      <c r="B19" s="25" t="s">
        <v>249</v>
      </c>
      <c r="C19" s="71" t="s">
        <v>78</v>
      </c>
      <c r="D19" s="26">
        <f t="shared" si="1"/>
        <v>142</v>
      </c>
      <c r="E19" s="26">
        <v>47</v>
      </c>
      <c r="F19" s="26">
        <f t="shared" si="2"/>
        <v>95</v>
      </c>
      <c r="G19" s="26">
        <f t="shared" si="3"/>
        <v>65</v>
      </c>
      <c r="H19" s="26">
        <v>30</v>
      </c>
      <c r="I19" s="26">
        <v>0</v>
      </c>
      <c r="J19" s="26">
        <v>51</v>
      </c>
      <c r="K19" s="26">
        <v>44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125">
        <v>0</v>
      </c>
      <c r="R19" s="111"/>
    </row>
    <row r="20" spans="1:18" ht="15.95" customHeight="1">
      <c r="A20" s="56" t="s">
        <v>250</v>
      </c>
      <c r="B20" s="126" t="s">
        <v>97</v>
      </c>
      <c r="C20" s="26" t="s">
        <v>71</v>
      </c>
      <c r="D20" s="12">
        <f t="shared" si="1"/>
        <v>254</v>
      </c>
      <c r="E20" s="12">
        <v>85</v>
      </c>
      <c r="F20" s="12">
        <f t="shared" si="2"/>
        <v>169</v>
      </c>
      <c r="G20" s="12">
        <f t="shared" si="3"/>
        <v>139</v>
      </c>
      <c r="H20" s="12">
        <v>30</v>
      </c>
      <c r="I20" s="12">
        <v>0</v>
      </c>
      <c r="J20" s="12">
        <v>69</v>
      </c>
      <c r="K20" s="12">
        <v>100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57">
        <v>0</v>
      </c>
      <c r="R20" s="118"/>
    </row>
    <row r="21" spans="1:18" ht="15.95" customHeight="1">
      <c r="A21" s="58" t="s">
        <v>18</v>
      </c>
      <c r="B21" s="36" t="s">
        <v>47</v>
      </c>
      <c r="C21" s="34" t="s">
        <v>252</v>
      </c>
      <c r="D21" s="35">
        <f>SUM(D22:D25)</f>
        <v>648</v>
      </c>
      <c r="E21" s="35">
        <f>SUM(E22:E25)</f>
        <v>216</v>
      </c>
      <c r="F21" s="35">
        <f>SUM(F22:F25)</f>
        <v>432</v>
      </c>
      <c r="G21" s="35">
        <f>SUM(G22:G25)</f>
        <v>24</v>
      </c>
      <c r="H21" s="35">
        <f>SUM(H22:H25)</f>
        <v>408</v>
      </c>
      <c r="I21" s="35">
        <f t="shared" ref="I21:Q21" si="4">SUM(I22:I25)</f>
        <v>0</v>
      </c>
      <c r="J21" s="35">
        <f t="shared" si="4"/>
        <v>0</v>
      </c>
      <c r="K21" s="35">
        <f t="shared" si="4"/>
        <v>0</v>
      </c>
      <c r="L21" s="35">
        <f t="shared" si="4"/>
        <v>64</v>
      </c>
      <c r="M21" s="35">
        <f t="shared" si="4"/>
        <v>100</v>
      </c>
      <c r="N21" s="35">
        <f t="shared" si="4"/>
        <v>112</v>
      </c>
      <c r="O21" s="35">
        <f t="shared" si="4"/>
        <v>64</v>
      </c>
      <c r="P21" s="35">
        <f t="shared" si="4"/>
        <v>36</v>
      </c>
      <c r="Q21" s="98">
        <f t="shared" si="4"/>
        <v>56</v>
      </c>
      <c r="R21" s="118"/>
    </row>
    <row r="22" spans="1:18" ht="15.95" customHeight="1">
      <c r="A22" s="56" t="s">
        <v>19</v>
      </c>
      <c r="B22" s="13" t="s">
        <v>20</v>
      </c>
      <c r="C22" s="127" t="s">
        <v>61</v>
      </c>
      <c r="D22" s="12">
        <f>E22+F22</f>
        <v>58</v>
      </c>
      <c r="E22" s="12">
        <v>10</v>
      </c>
      <c r="F22" s="12">
        <f>J22+K22+L22+M22+N22+O22+P22+Q22</f>
        <v>48</v>
      </c>
      <c r="G22" s="12">
        <f>F22-H22</f>
        <v>14</v>
      </c>
      <c r="H22" s="12">
        <v>34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48</v>
      </c>
      <c r="O22" s="12">
        <v>0</v>
      </c>
      <c r="P22" s="12">
        <v>0</v>
      </c>
      <c r="Q22" s="57">
        <v>0</v>
      </c>
      <c r="R22" s="118"/>
    </row>
    <row r="23" spans="1:18" ht="15.95" customHeight="1">
      <c r="A23" s="56" t="s">
        <v>21</v>
      </c>
      <c r="B23" s="13" t="s">
        <v>24</v>
      </c>
      <c r="C23" s="127" t="s">
        <v>61</v>
      </c>
      <c r="D23" s="12">
        <f>E23+F23</f>
        <v>58</v>
      </c>
      <c r="E23" s="12">
        <v>10</v>
      </c>
      <c r="F23" s="12">
        <f>J23+K23+L23+M23+N23+O23+P23+Q23</f>
        <v>48</v>
      </c>
      <c r="G23" s="12">
        <f>F23-H23</f>
        <v>4</v>
      </c>
      <c r="H23" s="12">
        <v>44</v>
      </c>
      <c r="I23" s="12">
        <v>0</v>
      </c>
      <c r="J23" s="12">
        <v>0</v>
      </c>
      <c r="K23" s="12">
        <v>0</v>
      </c>
      <c r="L23" s="12">
        <v>0</v>
      </c>
      <c r="M23" s="12">
        <v>48</v>
      </c>
      <c r="N23" s="12">
        <v>0</v>
      </c>
      <c r="O23" s="12">
        <v>0</v>
      </c>
      <c r="P23" s="12">
        <v>0</v>
      </c>
      <c r="Q23" s="57">
        <v>0</v>
      </c>
      <c r="R23" s="118"/>
    </row>
    <row r="24" spans="1:18" ht="28.5" customHeight="1">
      <c r="A24" s="59" t="s">
        <v>22</v>
      </c>
      <c r="B24" s="30" t="s">
        <v>25</v>
      </c>
      <c r="C24" s="128" t="s">
        <v>98</v>
      </c>
      <c r="D24" s="15">
        <f>E24+F24</f>
        <v>196</v>
      </c>
      <c r="E24" s="15">
        <v>28</v>
      </c>
      <c r="F24" s="15">
        <f>J24+K24+L24+M24+N24+O24+P24+Q24</f>
        <v>168</v>
      </c>
      <c r="G24" s="15">
        <f>F24-H24</f>
        <v>0</v>
      </c>
      <c r="H24" s="15">
        <v>168</v>
      </c>
      <c r="I24" s="15">
        <v>0</v>
      </c>
      <c r="J24" s="15">
        <v>0</v>
      </c>
      <c r="K24" s="15">
        <v>0</v>
      </c>
      <c r="L24" s="15">
        <v>32</v>
      </c>
      <c r="M24" s="15">
        <v>26</v>
      </c>
      <c r="N24" s="15">
        <v>32</v>
      </c>
      <c r="O24" s="15">
        <v>32</v>
      </c>
      <c r="P24" s="15">
        <v>18</v>
      </c>
      <c r="Q24" s="60">
        <v>28</v>
      </c>
      <c r="R24" s="118"/>
    </row>
    <row r="25" spans="1:18" ht="25.5" customHeight="1">
      <c r="A25" s="59" t="s">
        <v>23</v>
      </c>
      <c r="B25" s="30" t="s">
        <v>26</v>
      </c>
      <c r="C25" s="128" t="s">
        <v>98</v>
      </c>
      <c r="D25" s="15">
        <f>E25+F25</f>
        <v>336</v>
      </c>
      <c r="E25" s="15">
        <v>168</v>
      </c>
      <c r="F25" s="15">
        <f>J25+K25+L25+M25+N25+O25+P25+Q25</f>
        <v>168</v>
      </c>
      <c r="G25" s="15">
        <f>F25-H25</f>
        <v>6</v>
      </c>
      <c r="H25" s="15">
        <v>162</v>
      </c>
      <c r="I25" s="15">
        <v>0</v>
      </c>
      <c r="J25" s="15">
        <v>0</v>
      </c>
      <c r="K25" s="15">
        <v>0</v>
      </c>
      <c r="L25" s="15">
        <v>32</v>
      </c>
      <c r="M25" s="15">
        <v>26</v>
      </c>
      <c r="N25" s="15">
        <v>32</v>
      </c>
      <c r="O25" s="15">
        <v>32</v>
      </c>
      <c r="P25" s="15">
        <v>18</v>
      </c>
      <c r="Q25" s="60">
        <v>28</v>
      </c>
      <c r="R25" s="118"/>
    </row>
    <row r="26" spans="1:18" ht="15.95" customHeight="1">
      <c r="A26" s="56"/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57"/>
      <c r="R26" s="118"/>
    </row>
    <row r="27" spans="1:18" ht="15.95" customHeight="1">
      <c r="A27" s="58" t="s">
        <v>27</v>
      </c>
      <c r="B27" s="36" t="s">
        <v>48</v>
      </c>
      <c r="C27" s="35" t="s">
        <v>253</v>
      </c>
      <c r="D27" s="35">
        <f>SUM(D28:D30)</f>
        <v>432</v>
      </c>
      <c r="E27" s="35">
        <f>SUM(E28:E30)</f>
        <v>144</v>
      </c>
      <c r="F27" s="35">
        <f>SUM(F28:F30)</f>
        <v>288</v>
      </c>
      <c r="G27" s="35">
        <f>SUM(G28:G30)</f>
        <v>198</v>
      </c>
      <c r="H27" s="35">
        <f>SUM(H28:H30)</f>
        <v>90</v>
      </c>
      <c r="I27" s="35">
        <f>SUM(I28:I29)</f>
        <v>0</v>
      </c>
      <c r="J27" s="35">
        <f>SUM(J28:J29)</f>
        <v>0</v>
      </c>
      <c r="K27" s="35">
        <f>SUM(K28:K29)</f>
        <v>0</v>
      </c>
      <c r="L27" s="35">
        <f t="shared" ref="L27:Q27" si="5">SUM(L28:L30)</f>
        <v>162</v>
      </c>
      <c r="M27" s="35">
        <f t="shared" si="5"/>
        <v>126</v>
      </c>
      <c r="N27" s="35">
        <f t="shared" si="5"/>
        <v>0</v>
      </c>
      <c r="O27" s="35">
        <f t="shared" si="5"/>
        <v>0</v>
      </c>
      <c r="P27" s="35">
        <f t="shared" si="5"/>
        <v>0</v>
      </c>
      <c r="Q27" s="98">
        <f t="shared" si="5"/>
        <v>0</v>
      </c>
      <c r="R27" s="118"/>
    </row>
    <row r="28" spans="1:18" ht="15.95" customHeight="1">
      <c r="A28" s="56" t="s">
        <v>28</v>
      </c>
      <c r="B28" s="13" t="s">
        <v>107</v>
      </c>
      <c r="C28" s="15" t="s">
        <v>99</v>
      </c>
      <c r="D28" s="12">
        <f>E28+F28</f>
        <v>141</v>
      </c>
      <c r="E28" s="12">
        <v>51</v>
      </c>
      <c r="F28" s="12">
        <f>J28+K28+L28+M28+N28+O28+P28+Q28</f>
        <v>90</v>
      </c>
      <c r="G28" s="12">
        <f>F28-H28</f>
        <v>50</v>
      </c>
      <c r="H28" s="12">
        <v>40</v>
      </c>
      <c r="I28" s="12">
        <v>0</v>
      </c>
      <c r="J28" s="12">
        <v>0</v>
      </c>
      <c r="K28" s="12">
        <v>0</v>
      </c>
      <c r="L28" s="12">
        <v>54</v>
      </c>
      <c r="M28" s="12">
        <v>36</v>
      </c>
      <c r="N28" s="12">
        <v>0</v>
      </c>
      <c r="O28" s="12">
        <v>0</v>
      </c>
      <c r="P28" s="12">
        <v>0</v>
      </c>
      <c r="Q28" s="57">
        <v>0</v>
      </c>
      <c r="R28" s="118"/>
    </row>
    <row r="29" spans="1:18" ht="15.95" customHeight="1">
      <c r="A29" s="56" t="s">
        <v>29</v>
      </c>
      <c r="B29" s="13" t="s">
        <v>108</v>
      </c>
      <c r="C29" s="31" t="s">
        <v>79</v>
      </c>
      <c r="D29" s="12">
        <f>E29+F29</f>
        <v>158</v>
      </c>
      <c r="E29" s="12">
        <v>50</v>
      </c>
      <c r="F29" s="12">
        <f>J29+K29+L29+M29+N29+O29+P29+Q29</f>
        <v>108</v>
      </c>
      <c r="G29" s="12">
        <f>F29-H29</f>
        <v>88</v>
      </c>
      <c r="H29" s="12">
        <v>20</v>
      </c>
      <c r="I29" s="12">
        <v>0</v>
      </c>
      <c r="J29" s="12">
        <v>0</v>
      </c>
      <c r="K29" s="12">
        <v>0</v>
      </c>
      <c r="L29" s="12">
        <v>54</v>
      </c>
      <c r="M29" s="12">
        <v>54</v>
      </c>
      <c r="N29" s="12">
        <v>0</v>
      </c>
      <c r="O29" s="12">
        <v>0</v>
      </c>
      <c r="P29" s="12">
        <v>0</v>
      </c>
      <c r="Q29" s="57">
        <v>0</v>
      </c>
      <c r="R29" s="118"/>
    </row>
    <row r="30" spans="1:18" ht="15.95" customHeight="1">
      <c r="A30" s="56" t="s">
        <v>109</v>
      </c>
      <c r="B30" s="13" t="s">
        <v>110</v>
      </c>
      <c r="C30" s="31" t="s">
        <v>79</v>
      </c>
      <c r="D30" s="12">
        <f>E30+F30</f>
        <v>133</v>
      </c>
      <c r="E30" s="12">
        <v>43</v>
      </c>
      <c r="F30" s="12">
        <f>J30+K30+L30+M30+N30+O30+P30+Q30</f>
        <v>90</v>
      </c>
      <c r="G30" s="12">
        <f>F30-H30</f>
        <v>60</v>
      </c>
      <c r="H30" s="12">
        <v>30</v>
      </c>
      <c r="I30" s="12">
        <v>0</v>
      </c>
      <c r="J30" s="12">
        <v>0</v>
      </c>
      <c r="K30" s="12">
        <v>0</v>
      </c>
      <c r="L30" s="12">
        <v>54</v>
      </c>
      <c r="M30" s="12">
        <v>36</v>
      </c>
      <c r="N30" s="12">
        <v>0</v>
      </c>
      <c r="O30" s="12">
        <v>0</v>
      </c>
      <c r="P30" s="12">
        <v>0</v>
      </c>
      <c r="Q30" s="57">
        <v>0</v>
      </c>
      <c r="R30" s="118"/>
    </row>
    <row r="31" spans="1:18" s="8" customFormat="1" ht="8.25" customHeight="1">
      <c r="A31" s="56"/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57"/>
      <c r="R31" s="118"/>
    </row>
    <row r="32" spans="1:18" ht="15.75">
      <c r="A32" s="58" t="s">
        <v>31</v>
      </c>
      <c r="B32" s="37" t="s">
        <v>86</v>
      </c>
      <c r="C32" s="34" t="s">
        <v>261</v>
      </c>
      <c r="D32" s="35">
        <f t="shared" ref="D32:Q32" si="6">D33+D43</f>
        <v>4356</v>
      </c>
      <c r="E32" s="35">
        <f t="shared" si="6"/>
        <v>1152</v>
      </c>
      <c r="F32" s="35">
        <f t="shared" si="6"/>
        <v>3204</v>
      </c>
      <c r="G32" s="35">
        <f t="shared" si="6"/>
        <v>1368</v>
      </c>
      <c r="H32" s="35">
        <f t="shared" si="6"/>
        <v>610</v>
      </c>
      <c r="I32" s="35">
        <f t="shared" si="6"/>
        <v>80</v>
      </c>
      <c r="J32" s="35">
        <f t="shared" si="6"/>
        <v>0</v>
      </c>
      <c r="K32" s="35">
        <f t="shared" si="6"/>
        <v>0</v>
      </c>
      <c r="L32" s="35">
        <f t="shared" si="6"/>
        <v>350</v>
      </c>
      <c r="M32" s="35">
        <f t="shared" si="6"/>
        <v>620</v>
      </c>
      <c r="N32" s="35">
        <f t="shared" si="6"/>
        <v>432</v>
      </c>
      <c r="O32" s="35">
        <f t="shared" si="6"/>
        <v>828</v>
      </c>
      <c r="P32" s="35">
        <f t="shared" si="6"/>
        <v>576</v>
      </c>
      <c r="Q32" s="98">
        <f t="shared" si="6"/>
        <v>398</v>
      </c>
      <c r="R32" s="114"/>
    </row>
    <row r="33" spans="1:22" s="29" customFormat="1" ht="24" customHeight="1">
      <c r="A33" s="61" t="s">
        <v>17</v>
      </c>
      <c r="B33" s="38" t="s">
        <v>85</v>
      </c>
      <c r="C33" s="121" t="s">
        <v>254</v>
      </c>
      <c r="D33" s="39">
        <f t="shared" ref="D33:Q33" si="7">SUM(D34:D42)</f>
        <v>1458</v>
      </c>
      <c r="E33" s="39">
        <f t="shared" si="7"/>
        <v>486</v>
      </c>
      <c r="F33" s="39">
        <f t="shared" si="7"/>
        <v>972</v>
      </c>
      <c r="G33" s="39">
        <f t="shared" si="7"/>
        <v>668</v>
      </c>
      <c r="H33" s="39">
        <f t="shared" si="7"/>
        <v>284</v>
      </c>
      <c r="I33" s="39">
        <f t="shared" si="7"/>
        <v>20</v>
      </c>
      <c r="J33" s="39">
        <f t="shared" si="7"/>
        <v>0</v>
      </c>
      <c r="K33" s="39">
        <f t="shared" si="7"/>
        <v>0</v>
      </c>
      <c r="L33" s="39">
        <f t="shared" si="7"/>
        <v>114</v>
      </c>
      <c r="M33" s="39">
        <f t="shared" si="7"/>
        <v>620</v>
      </c>
      <c r="N33" s="39">
        <f t="shared" si="7"/>
        <v>32</v>
      </c>
      <c r="O33" s="39">
        <f t="shared" si="7"/>
        <v>116</v>
      </c>
      <c r="P33" s="39">
        <f t="shared" si="7"/>
        <v>42</v>
      </c>
      <c r="Q33" s="39">
        <f t="shared" si="7"/>
        <v>48</v>
      </c>
      <c r="R33" s="117"/>
    </row>
    <row r="34" spans="1:22" ht="15.75">
      <c r="A34" s="56" t="s">
        <v>62</v>
      </c>
      <c r="B34" s="13" t="s">
        <v>112</v>
      </c>
      <c r="C34" s="15" t="s">
        <v>139</v>
      </c>
      <c r="D34" s="12">
        <f t="shared" ref="D34:D42" si="8">E34+F34</f>
        <v>174</v>
      </c>
      <c r="E34" s="12">
        <v>58</v>
      </c>
      <c r="F34" s="12">
        <f>J34+K34+L34+M34+N34+O34+P34+Q34</f>
        <v>116</v>
      </c>
      <c r="G34" s="12">
        <f t="shared" ref="G34:G42" si="9">F34-H34-I34</f>
        <v>80</v>
      </c>
      <c r="H34" s="15">
        <v>36</v>
      </c>
      <c r="I34" s="12">
        <v>0</v>
      </c>
      <c r="J34" s="15">
        <v>0</v>
      </c>
      <c r="K34" s="15">
        <v>0</v>
      </c>
      <c r="L34" s="15">
        <v>36</v>
      </c>
      <c r="M34" s="15">
        <v>80</v>
      </c>
      <c r="N34" s="15">
        <v>0</v>
      </c>
      <c r="O34" s="15">
        <v>0</v>
      </c>
      <c r="P34" s="15">
        <v>0</v>
      </c>
      <c r="Q34" s="60">
        <v>0</v>
      </c>
      <c r="R34" s="118"/>
    </row>
    <row r="35" spans="1:22" s="29" customFormat="1" ht="15.75">
      <c r="A35" s="56" t="s">
        <v>63</v>
      </c>
      <c r="B35" s="13" t="s">
        <v>113</v>
      </c>
      <c r="C35" s="15" t="s">
        <v>61</v>
      </c>
      <c r="D35" s="12">
        <f t="shared" si="8"/>
        <v>195</v>
      </c>
      <c r="E35" s="12">
        <v>65</v>
      </c>
      <c r="F35" s="12">
        <f t="shared" ref="F35:F42" si="10">J35+K35+L35+M35+N35+O35+P35+Q35</f>
        <v>130</v>
      </c>
      <c r="G35" s="12">
        <f t="shared" si="9"/>
        <v>110</v>
      </c>
      <c r="H35" s="15">
        <v>20</v>
      </c>
      <c r="I35" s="12">
        <v>0</v>
      </c>
      <c r="J35" s="15">
        <v>0</v>
      </c>
      <c r="K35" s="15">
        <v>0</v>
      </c>
      <c r="L35" s="12">
        <v>0</v>
      </c>
      <c r="M35" s="15">
        <v>130</v>
      </c>
      <c r="N35" s="15">
        <v>0</v>
      </c>
      <c r="O35" s="15">
        <v>0</v>
      </c>
      <c r="P35" s="15">
        <v>0</v>
      </c>
      <c r="Q35" s="60">
        <v>0</v>
      </c>
      <c r="R35" s="118"/>
    </row>
    <row r="36" spans="1:22" s="29" customFormat="1" ht="15.75">
      <c r="A36" s="56" t="s">
        <v>64</v>
      </c>
      <c r="B36" s="13" t="s">
        <v>114</v>
      </c>
      <c r="C36" s="15" t="s">
        <v>56</v>
      </c>
      <c r="D36" s="12">
        <f t="shared" si="8"/>
        <v>132</v>
      </c>
      <c r="E36" s="12">
        <v>44</v>
      </c>
      <c r="F36" s="12">
        <f t="shared" si="10"/>
        <v>88</v>
      </c>
      <c r="G36" s="12">
        <f t="shared" si="9"/>
        <v>68</v>
      </c>
      <c r="H36" s="15">
        <v>20</v>
      </c>
      <c r="I36" s="12">
        <v>0</v>
      </c>
      <c r="J36" s="15">
        <v>0</v>
      </c>
      <c r="K36" s="15">
        <v>0</v>
      </c>
      <c r="L36" s="12">
        <v>0</v>
      </c>
      <c r="M36" s="15">
        <v>88</v>
      </c>
      <c r="N36" s="15">
        <v>0</v>
      </c>
      <c r="O36" s="15">
        <v>0</v>
      </c>
      <c r="P36" s="15">
        <v>0</v>
      </c>
      <c r="Q36" s="60">
        <v>0</v>
      </c>
      <c r="R36" s="118"/>
    </row>
    <row r="37" spans="1:22" ht="15.75">
      <c r="A37" s="59" t="s">
        <v>65</v>
      </c>
      <c r="B37" s="16" t="s">
        <v>115</v>
      </c>
      <c r="C37" s="15" t="s">
        <v>61</v>
      </c>
      <c r="D37" s="15">
        <f t="shared" si="8"/>
        <v>144</v>
      </c>
      <c r="E37" s="15">
        <v>48</v>
      </c>
      <c r="F37" s="15">
        <f t="shared" si="10"/>
        <v>96</v>
      </c>
      <c r="G37" s="12">
        <f t="shared" si="9"/>
        <v>46</v>
      </c>
      <c r="H37" s="15">
        <v>50</v>
      </c>
      <c r="I37" s="15">
        <v>0</v>
      </c>
      <c r="J37" s="15">
        <v>0</v>
      </c>
      <c r="K37" s="15">
        <v>0</v>
      </c>
      <c r="L37" s="15">
        <v>0</v>
      </c>
      <c r="M37" s="15">
        <v>96</v>
      </c>
      <c r="N37" s="15">
        <v>0</v>
      </c>
      <c r="O37" s="15">
        <v>0</v>
      </c>
      <c r="P37" s="15">
        <v>0</v>
      </c>
      <c r="Q37" s="60">
        <v>0</v>
      </c>
      <c r="R37" s="118"/>
    </row>
    <row r="38" spans="1:22" s="29" customFormat="1" ht="20.25" customHeight="1">
      <c r="A38" s="56" t="s">
        <v>66</v>
      </c>
      <c r="B38" s="13" t="s">
        <v>116</v>
      </c>
      <c r="C38" s="31" t="s">
        <v>251</v>
      </c>
      <c r="D38" s="12">
        <f t="shared" si="8"/>
        <v>327</v>
      </c>
      <c r="E38" s="12">
        <v>109</v>
      </c>
      <c r="F38" s="12">
        <f t="shared" si="10"/>
        <v>218</v>
      </c>
      <c r="G38" s="12">
        <f t="shared" si="9"/>
        <v>128</v>
      </c>
      <c r="H38" s="12">
        <v>90</v>
      </c>
      <c r="I38" s="12">
        <v>0</v>
      </c>
      <c r="J38" s="15">
        <v>0</v>
      </c>
      <c r="K38" s="15">
        <v>0</v>
      </c>
      <c r="L38" s="15">
        <v>42</v>
      </c>
      <c r="M38" s="15">
        <v>144</v>
      </c>
      <c r="N38" s="12">
        <v>32</v>
      </c>
      <c r="O38" s="15">
        <v>0</v>
      </c>
      <c r="P38" s="15">
        <v>0</v>
      </c>
      <c r="Q38" s="60">
        <v>0</v>
      </c>
      <c r="R38" s="117"/>
    </row>
    <row r="39" spans="1:22" s="29" customFormat="1" ht="15.75" customHeight="1">
      <c r="A39" s="56" t="s">
        <v>67</v>
      </c>
      <c r="B39" s="13" t="s">
        <v>118</v>
      </c>
      <c r="C39" s="15" t="s">
        <v>139</v>
      </c>
      <c r="D39" s="12">
        <f t="shared" si="8"/>
        <v>135</v>
      </c>
      <c r="E39" s="12">
        <v>45</v>
      </c>
      <c r="F39" s="12">
        <f t="shared" si="10"/>
        <v>90</v>
      </c>
      <c r="G39" s="12">
        <f t="shared" si="9"/>
        <v>50</v>
      </c>
      <c r="H39" s="15">
        <v>20</v>
      </c>
      <c r="I39" s="12">
        <v>20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42</v>
      </c>
      <c r="Q39" s="60">
        <v>48</v>
      </c>
      <c r="R39" s="118"/>
      <c r="T39" s="29" t="s">
        <v>257</v>
      </c>
    </row>
    <row r="40" spans="1:22" s="29" customFormat="1" ht="15.75" customHeight="1">
      <c r="A40" s="56" t="s">
        <v>68</v>
      </c>
      <c r="B40" s="16" t="s">
        <v>87</v>
      </c>
      <c r="C40" s="15" t="s">
        <v>61</v>
      </c>
      <c r="D40" s="12">
        <f t="shared" si="8"/>
        <v>72</v>
      </c>
      <c r="E40" s="12">
        <v>24</v>
      </c>
      <c r="F40" s="12">
        <f t="shared" si="10"/>
        <v>48</v>
      </c>
      <c r="G40" s="12">
        <f t="shared" si="9"/>
        <v>40</v>
      </c>
      <c r="H40" s="15">
        <v>8</v>
      </c>
      <c r="I40" s="12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48</v>
      </c>
      <c r="P40" s="15">
        <v>0</v>
      </c>
      <c r="Q40" s="60">
        <v>0</v>
      </c>
      <c r="R40" s="111"/>
      <c r="T40" s="29">
        <f>SUM(L21,L27,L33,L43)/16</f>
        <v>36</v>
      </c>
      <c r="U40" s="29">
        <f>SUM(M21,M27,M33,M43)/16</f>
        <v>52.875</v>
      </c>
    </row>
    <row r="41" spans="1:22" s="29" customFormat="1" ht="15.75" customHeight="1">
      <c r="A41" s="56" t="s">
        <v>69</v>
      </c>
      <c r="B41" s="13" t="s">
        <v>117</v>
      </c>
      <c r="C41" s="15" t="s">
        <v>71</v>
      </c>
      <c r="D41" s="12">
        <f t="shared" si="8"/>
        <v>177</v>
      </c>
      <c r="E41" s="12">
        <v>59</v>
      </c>
      <c r="F41" s="12">
        <f t="shared" si="10"/>
        <v>118</v>
      </c>
      <c r="G41" s="12">
        <f t="shared" si="9"/>
        <v>98</v>
      </c>
      <c r="H41" s="15">
        <v>20</v>
      </c>
      <c r="I41" s="12">
        <v>0</v>
      </c>
      <c r="J41" s="15">
        <v>0</v>
      </c>
      <c r="K41" s="15">
        <v>0</v>
      </c>
      <c r="L41" s="15">
        <v>36</v>
      </c>
      <c r="M41" s="15">
        <v>82</v>
      </c>
      <c r="N41" s="15">
        <v>0</v>
      </c>
      <c r="O41" s="15">
        <v>0</v>
      </c>
      <c r="P41" s="15">
        <v>0</v>
      </c>
      <c r="Q41" s="60">
        <v>0</v>
      </c>
      <c r="R41" s="111"/>
      <c r="T41" s="29" t="s">
        <v>258</v>
      </c>
    </row>
    <row r="42" spans="1:22" s="29" customFormat="1" ht="15.75">
      <c r="A42" s="56" t="s">
        <v>70</v>
      </c>
      <c r="B42" s="13" t="s">
        <v>30</v>
      </c>
      <c r="C42" s="15" t="s">
        <v>56</v>
      </c>
      <c r="D42" s="12">
        <f t="shared" si="8"/>
        <v>102</v>
      </c>
      <c r="E42" s="12">
        <v>34</v>
      </c>
      <c r="F42" s="12">
        <f t="shared" si="10"/>
        <v>68</v>
      </c>
      <c r="G42" s="12">
        <f t="shared" si="9"/>
        <v>48</v>
      </c>
      <c r="H42" s="15">
        <v>20</v>
      </c>
      <c r="I42" s="12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68</v>
      </c>
      <c r="P42" s="15">
        <v>0</v>
      </c>
      <c r="Q42" s="60">
        <v>0</v>
      </c>
      <c r="R42" s="111"/>
      <c r="T42" s="29" t="e">
        <f>SUM(D45,D46,D50,D51,D57,#REF!,D60)/16</f>
        <v>#REF!</v>
      </c>
      <c r="U42" s="29">
        <f>(D45+D50+D57+D60)/23</f>
        <v>30.260869565217391</v>
      </c>
    </row>
    <row r="43" spans="1:22" s="29" customFormat="1" ht="15.75">
      <c r="A43" s="61" t="s">
        <v>57</v>
      </c>
      <c r="B43" s="38" t="s">
        <v>88</v>
      </c>
      <c r="C43" s="122" t="s">
        <v>260</v>
      </c>
      <c r="D43" s="39">
        <f t="shared" ref="D43:Q43" si="11">D44+D49+D54+D60</f>
        <v>2898</v>
      </c>
      <c r="E43" s="39">
        <f t="shared" si="11"/>
        <v>666</v>
      </c>
      <c r="F43" s="39">
        <f t="shared" si="11"/>
        <v>2232</v>
      </c>
      <c r="G43" s="39">
        <f t="shared" si="11"/>
        <v>700</v>
      </c>
      <c r="H43" s="39">
        <f t="shared" si="11"/>
        <v>326</v>
      </c>
      <c r="I43" s="39">
        <f t="shared" si="11"/>
        <v>60</v>
      </c>
      <c r="J43" s="39">
        <f t="shared" si="11"/>
        <v>0</v>
      </c>
      <c r="K43" s="39">
        <f t="shared" si="11"/>
        <v>0</v>
      </c>
      <c r="L43" s="39">
        <f t="shared" si="11"/>
        <v>236</v>
      </c>
      <c r="M43" s="39">
        <f t="shared" si="11"/>
        <v>0</v>
      </c>
      <c r="N43" s="39">
        <f t="shared" si="11"/>
        <v>400</v>
      </c>
      <c r="O43" s="39">
        <f t="shared" si="11"/>
        <v>712</v>
      </c>
      <c r="P43" s="39">
        <f t="shared" si="11"/>
        <v>534</v>
      </c>
      <c r="Q43" s="99">
        <f t="shared" si="11"/>
        <v>350</v>
      </c>
      <c r="R43" s="118"/>
      <c r="T43" s="29" t="s">
        <v>259</v>
      </c>
    </row>
    <row r="44" spans="1:22" s="29" customFormat="1" ht="31.5">
      <c r="A44" s="62" t="s">
        <v>32</v>
      </c>
      <c r="B44" s="28" t="s">
        <v>119</v>
      </c>
      <c r="C44" s="70" t="s">
        <v>103</v>
      </c>
      <c r="D44" s="69">
        <f>SUM(D45:D48)</f>
        <v>663</v>
      </c>
      <c r="E44" s="69">
        <f>SUM(E45:E48)</f>
        <v>137</v>
      </c>
      <c r="F44" s="69">
        <f t="shared" ref="F44:Q44" si="12">SUM(F45:F48)</f>
        <v>526</v>
      </c>
      <c r="G44" s="69">
        <f t="shared" si="12"/>
        <v>130</v>
      </c>
      <c r="H44" s="69">
        <f t="shared" si="12"/>
        <v>120</v>
      </c>
      <c r="I44" s="69">
        <f t="shared" si="12"/>
        <v>24</v>
      </c>
      <c r="J44" s="69">
        <f t="shared" si="12"/>
        <v>0</v>
      </c>
      <c r="K44" s="69">
        <f t="shared" si="12"/>
        <v>0</v>
      </c>
      <c r="L44" s="69">
        <f t="shared" si="12"/>
        <v>0</v>
      </c>
      <c r="M44" s="69">
        <f t="shared" si="12"/>
        <v>0</v>
      </c>
      <c r="N44" s="69">
        <f t="shared" si="12"/>
        <v>232</v>
      </c>
      <c r="O44" s="69">
        <f t="shared" si="12"/>
        <v>294</v>
      </c>
      <c r="P44" s="69">
        <f t="shared" si="12"/>
        <v>0</v>
      </c>
      <c r="Q44" s="100">
        <f t="shared" si="12"/>
        <v>0</v>
      </c>
      <c r="R44" s="118"/>
      <c r="T44" s="29">
        <f>SUM(D47,D48,D52,D53,D58,D59,D62)/16</f>
        <v>56.25</v>
      </c>
      <c r="U44" s="29">
        <f>(D47+D52+D58+D62)/23</f>
        <v>17.217391304347824</v>
      </c>
      <c r="V44" s="29">
        <f>(D48+D53+D59)/36</f>
        <v>14</v>
      </c>
    </row>
    <row r="45" spans="1:22" s="29" customFormat="1" ht="15.75">
      <c r="A45" s="59" t="s">
        <v>33</v>
      </c>
      <c r="B45" s="16" t="s">
        <v>120</v>
      </c>
      <c r="C45" s="31" t="s">
        <v>78</v>
      </c>
      <c r="D45" s="12">
        <f t="shared" ref="D45:D51" si="13">E45+F45</f>
        <v>198</v>
      </c>
      <c r="E45" s="12">
        <v>66</v>
      </c>
      <c r="F45" s="12">
        <f t="shared" ref="F45:F51" si="14">J45+K45+L45+M45+N45+O45+P45+Q45</f>
        <v>132</v>
      </c>
      <c r="G45" s="12">
        <f>F45-H45-I45</f>
        <v>72</v>
      </c>
      <c r="H45" s="12">
        <v>60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80</v>
      </c>
      <c r="O45" s="12">
        <v>52</v>
      </c>
      <c r="P45" s="12">
        <v>0</v>
      </c>
      <c r="Q45" s="57">
        <v>0</v>
      </c>
      <c r="R45" s="118"/>
    </row>
    <row r="46" spans="1:22" s="29" customFormat="1" ht="15.75">
      <c r="A46" s="59" t="s">
        <v>100</v>
      </c>
      <c r="B46" s="25" t="s">
        <v>121</v>
      </c>
      <c r="C46" s="15" t="s">
        <v>129</v>
      </c>
      <c r="D46" s="12">
        <f t="shared" si="13"/>
        <v>213</v>
      </c>
      <c r="E46" s="15">
        <v>71</v>
      </c>
      <c r="F46" s="12">
        <f t="shared" si="14"/>
        <v>142</v>
      </c>
      <c r="G46" s="12">
        <f>F46-H46-I46</f>
        <v>58</v>
      </c>
      <c r="H46" s="15">
        <v>60</v>
      </c>
      <c r="I46" s="15">
        <v>24</v>
      </c>
      <c r="J46" s="15">
        <v>0</v>
      </c>
      <c r="K46" s="15">
        <v>0</v>
      </c>
      <c r="L46" s="15">
        <v>0</v>
      </c>
      <c r="M46" s="15">
        <v>0</v>
      </c>
      <c r="N46" s="15">
        <v>80</v>
      </c>
      <c r="O46" s="15">
        <v>62</v>
      </c>
      <c r="P46" s="15">
        <v>0</v>
      </c>
      <c r="Q46" s="60">
        <v>0</v>
      </c>
      <c r="R46" s="111"/>
    </row>
    <row r="47" spans="1:22" s="29" customFormat="1" ht="15.75">
      <c r="A47" s="59" t="s">
        <v>221</v>
      </c>
      <c r="B47" s="25" t="s">
        <v>102</v>
      </c>
      <c r="C47" s="15" t="s">
        <v>61</v>
      </c>
      <c r="D47" s="17">
        <f>F47</f>
        <v>72</v>
      </c>
      <c r="E47" s="15">
        <v>0</v>
      </c>
      <c r="F47" s="12">
        <f t="shared" si="14"/>
        <v>72</v>
      </c>
      <c r="G47" s="12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02">
        <v>72</v>
      </c>
      <c r="O47" s="15">
        <v>0</v>
      </c>
      <c r="P47" s="15">
        <v>0</v>
      </c>
      <c r="Q47" s="60">
        <v>0</v>
      </c>
      <c r="R47" s="111"/>
      <c r="T47" s="29">
        <f>SUM(L69:Q70)/36</f>
        <v>25</v>
      </c>
    </row>
    <row r="48" spans="1:22" s="29" customFormat="1" ht="17.25" customHeight="1">
      <c r="A48" s="59" t="s">
        <v>122</v>
      </c>
      <c r="B48" s="16" t="s">
        <v>101</v>
      </c>
      <c r="C48" s="15" t="s">
        <v>61</v>
      </c>
      <c r="D48" s="17">
        <f>F48</f>
        <v>180</v>
      </c>
      <c r="E48" s="12">
        <v>0</v>
      </c>
      <c r="F48" s="12">
        <f t="shared" si="14"/>
        <v>180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04">
        <v>180</v>
      </c>
      <c r="P48" s="12">
        <v>0</v>
      </c>
      <c r="Q48" s="57">
        <v>0</v>
      </c>
      <c r="R48" s="117"/>
    </row>
    <row r="49" spans="1:19" s="29" customFormat="1" ht="15.75">
      <c r="A49" s="62" t="s">
        <v>34</v>
      </c>
      <c r="B49" s="28" t="s">
        <v>123</v>
      </c>
      <c r="C49" s="70" t="s">
        <v>103</v>
      </c>
      <c r="D49" s="69">
        <f>SUM(D50:D53)</f>
        <v>789</v>
      </c>
      <c r="E49" s="69">
        <f>SUM(E50:E53)</f>
        <v>203</v>
      </c>
      <c r="F49" s="69">
        <f>SUM(F50:F53)</f>
        <v>586</v>
      </c>
      <c r="G49" s="69">
        <f>SUM(G50:G53)</f>
        <v>236</v>
      </c>
      <c r="H49" s="69">
        <f>SUM(H50:H53)</f>
        <v>170</v>
      </c>
      <c r="I49" s="69">
        <f t="shared" ref="I49:Q49" si="15">SUM(I50:I53)</f>
        <v>0</v>
      </c>
      <c r="J49" s="69">
        <f t="shared" si="15"/>
        <v>0</v>
      </c>
      <c r="K49" s="69">
        <f t="shared" si="15"/>
        <v>0</v>
      </c>
      <c r="L49" s="69">
        <f t="shared" si="15"/>
        <v>0</v>
      </c>
      <c r="M49" s="69">
        <f t="shared" si="15"/>
        <v>0</v>
      </c>
      <c r="N49" s="69">
        <f t="shared" si="15"/>
        <v>168</v>
      </c>
      <c r="O49" s="69">
        <f t="shared" si="15"/>
        <v>418</v>
      </c>
      <c r="P49" s="69">
        <f t="shared" si="15"/>
        <v>0</v>
      </c>
      <c r="Q49" s="100">
        <f t="shared" si="15"/>
        <v>0</v>
      </c>
      <c r="R49" s="111"/>
    </row>
    <row r="50" spans="1:19" s="29" customFormat="1" ht="15.75">
      <c r="A50" s="59" t="s">
        <v>35</v>
      </c>
      <c r="B50" s="25" t="s">
        <v>126</v>
      </c>
      <c r="C50" s="72" t="s">
        <v>78</v>
      </c>
      <c r="D50" s="12">
        <f t="shared" si="13"/>
        <v>144</v>
      </c>
      <c r="E50" s="15">
        <v>48</v>
      </c>
      <c r="F50" s="12">
        <f t="shared" si="14"/>
        <v>96</v>
      </c>
      <c r="G50" s="12">
        <f>F50-H50-I50</f>
        <v>66</v>
      </c>
      <c r="H50" s="15">
        <v>30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48</v>
      </c>
      <c r="O50" s="15">
        <v>48</v>
      </c>
      <c r="P50" s="15">
        <v>0</v>
      </c>
      <c r="Q50" s="60">
        <v>0</v>
      </c>
      <c r="R50" s="111"/>
    </row>
    <row r="51" spans="1:19" ht="15.75">
      <c r="A51" s="59" t="s">
        <v>124</v>
      </c>
      <c r="B51" s="25" t="s">
        <v>125</v>
      </c>
      <c r="C51" s="72" t="s">
        <v>78</v>
      </c>
      <c r="D51" s="12">
        <f t="shared" si="13"/>
        <v>465</v>
      </c>
      <c r="E51" s="15">
        <v>155</v>
      </c>
      <c r="F51" s="12">
        <f t="shared" si="14"/>
        <v>310</v>
      </c>
      <c r="G51" s="12">
        <f>F51-H51-I51</f>
        <v>170</v>
      </c>
      <c r="H51" s="15">
        <v>140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48</v>
      </c>
      <c r="O51" s="15">
        <v>262</v>
      </c>
      <c r="P51" s="15">
        <v>0</v>
      </c>
      <c r="Q51" s="60">
        <v>0</v>
      </c>
      <c r="R51" s="118"/>
    </row>
    <row r="52" spans="1:19" ht="15.75">
      <c r="A52" s="59" t="s">
        <v>222</v>
      </c>
      <c r="B52" s="25" t="s">
        <v>102</v>
      </c>
      <c r="C52" s="17" t="s">
        <v>61</v>
      </c>
      <c r="D52" s="17">
        <f>F52</f>
        <v>72</v>
      </c>
      <c r="E52" s="15">
        <v>0</v>
      </c>
      <c r="F52" s="12">
        <f>J52+K52+L52+M52+N52+O52+P52+Q52</f>
        <v>72</v>
      </c>
      <c r="G52" s="12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02">
        <v>72</v>
      </c>
      <c r="O52" s="15">
        <v>0</v>
      </c>
      <c r="P52" s="15">
        <v>0</v>
      </c>
      <c r="Q52" s="60">
        <v>0</v>
      </c>
      <c r="R52" s="114"/>
      <c r="S52" s="7"/>
    </row>
    <row r="53" spans="1:19" ht="16.5" customHeight="1">
      <c r="A53" s="59" t="s">
        <v>60</v>
      </c>
      <c r="B53" s="25" t="s">
        <v>104</v>
      </c>
      <c r="C53" s="15" t="s">
        <v>61</v>
      </c>
      <c r="D53" s="17">
        <f>F53</f>
        <v>108</v>
      </c>
      <c r="E53" s="15">
        <v>0</v>
      </c>
      <c r="F53" s="12">
        <f>J53+K53+L53+M53+N53+O53+P53+Q53</f>
        <v>108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02">
        <v>108</v>
      </c>
      <c r="P53" s="15">
        <v>0</v>
      </c>
      <c r="Q53" s="60">
        <v>0</v>
      </c>
      <c r="R53" s="114"/>
      <c r="S53" s="7"/>
    </row>
    <row r="54" spans="1:19" ht="15.75">
      <c r="A54" s="62" t="s">
        <v>36</v>
      </c>
      <c r="B54" s="28" t="s">
        <v>127</v>
      </c>
      <c r="C54" s="70" t="s">
        <v>103</v>
      </c>
      <c r="D54" s="69">
        <f>SUM(D55:D57:D59)</f>
        <v>1182</v>
      </c>
      <c r="E54" s="69">
        <f>SUM(E55:E57)</f>
        <v>298</v>
      </c>
      <c r="F54" s="69">
        <f>SUM(F55:F59)</f>
        <v>884</v>
      </c>
      <c r="G54" s="69">
        <f>SUM(G55:G57)</f>
        <v>306</v>
      </c>
      <c r="H54" s="69">
        <v>8</v>
      </c>
      <c r="I54" s="69">
        <f>SUM(I55:I57)</f>
        <v>36</v>
      </c>
      <c r="J54" s="69">
        <f t="shared" ref="J54:O54" si="16">SUM(J55:J57)</f>
        <v>0</v>
      </c>
      <c r="K54" s="69">
        <f t="shared" si="16"/>
        <v>0</v>
      </c>
      <c r="L54" s="69">
        <f t="shared" si="16"/>
        <v>0</v>
      </c>
      <c r="M54" s="69">
        <f t="shared" si="16"/>
        <v>0</v>
      </c>
      <c r="N54" s="69">
        <f t="shared" si="16"/>
        <v>0</v>
      </c>
      <c r="O54" s="69">
        <f t="shared" si="16"/>
        <v>0</v>
      </c>
      <c r="P54" s="69">
        <f>SUM(P55:P59)</f>
        <v>534</v>
      </c>
      <c r="Q54" s="100">
        <f>SUM(Q55:Q59)</f>
        <v>350</v>
      </c>
      <c r="R54" s="114"/>
      <c r="S54" s="67"/>
    </row>
    <row r="55" spans="1:19" ht="15.75">
      <c r="A55" s="59" t="s">
        <v>37</v>
      </c>
      <c r="B55" s="25" t="s">
        <v>128</v>
      </c>
      <c r="C55" s="76" t="s">
        <v>79</v>
      </c>
      <c r="D55" s="15">
        <f t="shared" ref="D55:D59" si="17">E55+F55</f>
        <v>288</v>
      </c>
      <c r="E55" s="15">
        <v>96</v>
      </c>
      <c r="F55" s="15">
        <f t="shared" ref="F55:F59" si="18">J55+K55+L55+M55+N55+O55+P55+Q55</f>
        <v>192</v>
      </c>
      <c r="G55" s="15">
        <f>F55-H55-I55</f>
        <v>122</v>
      </c>
      <c r="H55" s="15">
        <v>34</v>
      </c>
      <c r="I55" s="15">
        <v>36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192</v>
      </c>
      <c r="Q55" s="60">
        <v>0</v>
      </c>
      <c r="R55" s="114"/>
    </row>
    <row r="56" spans="1:19" ht="33.75" customHeight="1">
      <c r="A56" s="59" t="s">
        <v>130</v>
      </c>
      <c r="B56" s="25" t="s">
        <v>132</v>
      </c>
      <c r="C56" s="76" t="s">
        <v>79</v>
      </c>
      <c r="D56" s="15">
        <f t="shared" si="17"/>
        <v>516</v>
      </c>
      <c r="E56" s="15">
        <v>172</v>
      </c>
      <c r="F56" s="15">
        <f t="shared" si="18"/>
        <v>344</v>
      </c>
      <c r="G56" s="15">
        <f>F56-H56-I56</f>
        <v>144</v>
      </c>
      <c r="H56" s="15">
        <v>200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210</v>
      </c>
      <c r="Q56" s="60">
        <v>134</v>
      </c>
      <c r="R56" s="118"/>
    </row>
    <row r="57" spans="1:19" ht="15.6" customHeight="1">
      <c r="A57" s="59" t="s">
        <v>131</v>
      </c>
      <c r="B57" s="25" t="s">
        <v>133</v>
      </c>
      <c r="C57" s="15" t="s">
        <v>61</v>
      </c>
      <c r="D57" s="15">
        <f t="shared" si="17"/>
        <v>90</v>
      </c>
      <c r="E57" s="15">
        <v>30</v>
      </c>
      <c r="F57" s="15">
        <f t="shared" si="18"/>
        <v>60</v>
      </c>
      <c r="G57" s="15">
        <f>F57-H57-I57</f>
        <v>40</v>
      </c>
      <c r="H57" s="15">
        <v>20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60</v>
      </c>
      <c r="Q57" s="60">
        <v>0</v>
      </c>
      <c r="R57" s="118">
        <f>SUM(J69:Q69)/36</f>
        <v>11</v>
      </c>
    </row>
    <row r="58" spans="1:19" ht="16.5" customHeight="1">
      <c r="A58" s="59" t="s">
        <v>223</v>
      </c>
      <c r="B58" s="25" t="s">
        <v>102</v>
      </c>
      <c r="C58" s="15" t="s">
        <v>61</v>
      </c>
      <c r="D58" s="15">
        <f t="shared" si="17"/>
        <v>72</v>
      </c>
      <c r="E58" s="15">
        <v>0</v>
      </c>
      <c r="F58" s="12">
        <f t="shared" si="18"/>
        <v>72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02">
        <v>72</v>
      </c>
      <c r="Q58" s="60">
        <v>0</v>
      </c>
      <c r="R58" s="118"/>
    </row>
    <row r="59" spans="1:19" ht="14.25" customHeight="1">
      <c r="A59" s="59" t="s">
        <v>105</v>
      </c>
      <c r="B59" s="25" t="s">
        <v>104</v>
      </c>
      <c r="C59" s="120" t="s">
        <v>79</v>
      </c>
      <c r="D59" s="15">
        <f t="shared" si="17"/>
        <v>216</v>
      </c>
      <c r="E59" s="15">
        <v>0</v>
      </c>
      <c r="F59" s="12">
        <f t="shared" si="18"/>
        <v>216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36">
        <v>0</v>
      </c>
      <c r="Q59" s="103">
        <v>216</v>
      </c>
      <c r="R59" s="118"/>
    </row>
    <row r="60" spans="1:19" ht="57" customHeight="1">
      <c r="A60" s="62" t="s">
        <v>134</v>
      </c>
      <c r="B60" s="28" t="s">
        <v>135</v>
      </c>
      <c r="C60" s="70" t="s">
        <v>103</v>
      </c>
      <c r="D60" s="69">
        <f>SUM(D61:D62)</f>
        <v>264</v>
      </c>
      <c r="E60" s="69">
        <f t="shared" ref="E60:Q60" si="19">SUM(E61:E62)</f>
        <v>28</v>
      </c>
      <c r="F60" s="69">
        <f t="shared" si="19"/>
        <v>236</v>
      </c>
      <c r="G60" s="69">
        <f t="shared" si="19"/>
        <v>28</v>
      </c>
      <c r="H60" s="69">
        <f t="shared" si="19"/>
        <v>28</v>
      </c>
      <c r="I60" s="69">
        <f t="shared" si="19"/>
        <v>0</v>
      </c>
      <c r="J60" s="69">
        <f t="shared" si="19"/>
        <v>0</v>
      </c>
      <c r="K60" s="69">
        <f t="shared" si="19"/>
        <v>0</v>
      </c>
      <c r="L60" s="69">
        <f t="shared" si="19"/>
        <v>236</v>
      </c>
      <c r="M60" s="69">
        <f t="shared" si="19"/>
        <v>0</v>
      </c>
      <c r="N60" s="69">
        <f t="shared" si="19"/>
        <v>0</v>
      </c>
      <c r="O60" s="69">
        <f t="shared" si="19"/>
        <v>0</v>
      </c>
      <c r="P60" s="69">
        <f t="shared" si="19"/>
        <v>0</v>
      </c>
      <c r="Q60" s="69">
        <f t="shared" si="19"/>
        <v>0</v>
      </c>
      <c r="R60" s="118"/>
    </row>
    <row r="61" spans="1:19" ht="31.5">
      <c r="A61" s="59" t="s">
        <v>136</v>
      </c>
      <c r="B61" s="25" t="s">
        <v>137</v>
      </c>
      <c r="C61" s="15" t="s">
        <v>61</v>
      </c>
      <c r="D61" s="15">
        <f>E61+F61</f>
        <v>84</v>
      </c>
      <c r="E61" s="15">
        <v>28</v>
      </c>
      <c r="F61" s="15">
        <f>J61+K61+L61+M61+N61+O61+P61+Q61</f>
        <v>56</v>
      </c>
      <c r="G61" s="15">
        <f>F61-H61-I61</f>
        <v>28</v>
      </c>
      <c r="H61" s="15">
        <v>28</v>
      </c>
      <c r="I61" s="15">
        <v>0</v>
      </c>
      <c r="J61" s="15">
        <v>0</v>
      </c>
      <c r="K61" s="15">
        <v>0</v>
      </c>
      <c r="L61" s="15">
        <v>56</v>
      </c>
      <c r="M61" s="15">
        <v>0</v>
      </c>
      <c r="N61" s="15">
        <v>0</v>
      </c>
      <c r="O61" s="15">
        <v>0</v>
      </c>
      <c r="P61" s="15">
        <v>0</v>
      </c>
      <c r="Q61" s="60">
        <v>0</v>
      </c>
      <c r="R61" s="109"/>
    </row>
    <row r="62" spans="1:19" ht="15.75">
      <c r="A62" s="73" t="s">
        <v>138</v>
      </c>
      <c r="B62" s="74" t="s">
        <v>102</v>
      </c>
      <c r="C62" s="17" t="s">
        <v>61</v>
      </c>
      <c r="D62" s="15">
        <f>E62+F62</f>
        <v>180</v>
      </c>
      <c r="E62" s="17">
        <v>0</v>
      </c>
      <c r="F62" s="15">
        <f>J62+K62+L62+M62+N62+O62+P62+Q62</f>
        <v>180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07">
        <v>180</v>
      </c>
      <c r="M62" s="17">
        <v>0</v>
      </c>
      <c r="N62" s="17">
        <v>0</v>
      </c>
      <c r="O62" s="17">
        <v>0</v>
      </c>
      <c r="P62" s="17">
        <v>0</v>
      </c>
      <c r="Q62" s="75">
        <v>0</v>
      </c>
    </row>
    <row r="63" spans="1:19" ht="16.5" thickBot="1">
      <c r="A63" s="63"/>
      <c r="B63" s="1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19"/>
    </row>
    <row r="64" spans="1:19" ht="16.5" thickBot="1">
      <c r="A64" s="150" t="s">
        <v>1</v>
      </c>
      <c r="B64" s="151"/>
      <c r="C64" s="21"/>
      <c r="D64" s="21">
        <f t="shared" ref="D64:K64" si="20">D8+D21+D27+D32</f>
        <v>7542</v>
      </c>
      <c r="E64" s="21">
        <f t="shared" si="20"/>
        <v>2214</v>
      </c>
      <c r="F64" s="21">
        <f t="shared" si="20"/>
        <v>5328</v>
      </c>
      <c r="G64" s="21">
        <f t="shared" si="20"/>
        <v>2647</v>
      </c>
      <c r="H64" s="21">
        <f t="shared" si="20"/>
        <v>1455</v>
      </c>
      <c r="I64" s="21">
        <f t="shared" si="20"/>
        <v>80</v>
      </c>
      <c r="J64" s="21">
        <f t="shared" si="20"/>
        <v>612</v>
      </c>
      <c r="K64" s="21">
        <f t="shared" si="20"/>
        <v>792</v>
      </c>
      <c r="L64" s="101">
        <f t="shared" ref="L64:P64" si="21">+L21+L27+L32</f>
        <v>576</v>
      </c>
      <c r="M64" s="101">
        <f t="shared" si="21"/>
        <v>846</v>
      </c>
      <c r="N64" s="101">
        <f>N21+N27+N32</f>
        <v>544</v>
      </c>
      <c r="O64" s="101">
        <f>O21+O27+O32</f>
        <v>892</v>
      </c>
      <c r="P64" s="101">
        <f t="shared" si="21"/>
        <v>612</v>
      </c>
      <c r="Q64" s="101">
        <v>504</v>
      </c>
    </row>
    <row r="65" spans="1:17" ht="16.5" thickBot="1">
      <c r="A65" s="65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66"/>
    </row>
    <row r="66" spans="1:17" ht="16.5" thickBot="1">
      <c r="A66" s="40" t="s">
        <v>49</v>
      </c>
      <c r="B66" s="41" t="s">
        <v>54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4" t="s">
        <v>58</v>
      </c>
    </row>
    <row r="67" spans="1:17" ht="16.5" thickBot="1">
      <c r="A67" s="45" t="s">
        <v>50</v>
      </c>
      <c r="B67" s="46" t="s">
        <v>0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4" t="s">
        <v>59</v>
      </c>
    </row>
    <row r="68" spans="1:17" ht="15.75">
      <c r="A68" s="186" t="s">
        <v>231</v>
      </c>
      <c r="B68" s="187"/>
      <c r="C68" s="187"/>
      <c r="D68" s="187"/>
      <c r="E68" s="188"/>
      <c r="F68" s="161" t="s">
        <v>229</v>
      </c>
      <c r="G68" s="152" t="s">
        <v>39</v>
      </c>
      <c r="H68" s="153"/>
      <c r="I68" s="154"/>
      <c r="J68" s="24">
        <f>SUM(J9:J20)</f>
        <v>612</v>
      </c>
      <c r="K68" s="24">
        <f>SUM(K9:K20)</f>
        <v>792</v>
      </c>
      <c r="L68" s="24">
        <f t="shared" ref="L68:Q68" si="22">SUM(L22:L25,L28:L30,L34:L42,L45:L46,L50:L51,L55:L57,L61)</f>
        <v>396</v>
      </c>
      <c r="M68" s="24">
        <f t="shared" si="22"/>
        <v>846</v>
      </c>
      <c r="N68" s="24">
        <f t="shared" si="22"/>
        <v>400</v>
      </c>
      <c r="O68" s="24">
        <f t="shared" si="22"/>
        <v>604</v>
      </c>
      <c r="P68" s="24">
        <f t="shared" si="22"/>
        <v>540</v>
      </c>
      <c r="Q68" s="24">
        <f t="shared" si="22"/>
        <v>238</v>
      </c>
    </row>
    <row r="69" spans="1:17" ht="15.75">
      <c r="A69" s="164" t="s">
        <v>38</v>
      </c>
      <c r="B69" s="165"/>
      <c r="C69" s="165"/>
      <c r="D69" s="165"/>
      <c r="E69" s="166"/>
      <c r="F69" s="162"/>
      <c r="G69" s="155" t="s">
        <v>40</v>
      </c>
      <c r="H69" s="156"/>
      <c r="I69" s="157"/>
      <c r="J69" s="12">
        <f t="shared" ref="J69:K69" si="23">SUM(J61)</f>
        <v>0</v>
      </c>
      <c r="K69" s="12">
        <f t="shared" si="23"/>
        <v>0</v>
      </c>
      <c r="L69" s="12">
        <f t="shared" ref="L69:Q70" si="24">SUM(L47,L52,L58,L62)</f>
        <v>180</v>
      </c>
      <c r="M69" s="12">
        <f t="shared" si="24"/>
        <v>0</v>
      </c>
      <c r="N69" s="12">
        <f t="shared" si="24"/>
        <v>144</v>
      </c>
      <c r="O69" s="12">
        <f t="shared" si="24"/>
        <v>0</v>
      </c>
      <c r="P69" s="12">
        <f t="shared" si="24"/>
        <v>72</v>
      </c>
      <c r="Q69" s="12">
        <f t="shared" si="24"/>
        <v>0</v>
      </c>
    </row>
    <row r="70" spans="1:17" ht="15.75">
      <c r="A70" s="206" t="s">
        <v>89</v>
      </c>
      <c r="B70" s="207"/>
      <c r="C70" s="207"/>
      <c r="D70" s="207"/>
      <c r="E70" s="208"/>
      <c r="F70" s="162"/>
      <c r="G70" s="155" t="s">
        <v>51</v>
      </c>
      <c r="H70" s="156"/>
      <c r="I70" s="157"/>
      <c r="J70" s="68">
        <f>SUM(J54,J57,J62)</f>
        <v>0</v>
      </c>
      <c r="K70" s="68">
        <f>SUM(K54,K57,K62)</f>
        <v>0</v>
      </c>
      <c r="L70" s="68">
        <f t="shared" si="24"/>
        <v>0</v>
      </c>
      <c r="M70" s="68">
        <f t="shared" si="24"/>
        <v>0</v>
      </c>
      <c r="N70" s="68">
        <f t="shared" si="24"/>
        <v>0</v>
      </c>
      <c r="O70" s="68">
        <f t="shared" si="24"/>
        <v>288</v>
      </c>
      <c r="P70" s="68">
        <f t="shared" si="24"/>
        <v>0</v>
      </c>
      <c r="Q70" s="68">
        <f t="shared" si="24"/>
        <v>216</v>
      </c>
    </row>
    <row r="71" spans="1:17" ht="15.75">
      <c r="A71" s="167" t="s">
        <v>52</v>
      </c>
      <c r="B71" s="168"/>
      <c r="C71" s="168"/>
      <c r="D71" s="168"/>
      <c r="E71" s="169"/>
      <c r="F71" s="162"/>
      <c r="G71" s="189" t="s">
        <v>41</v>
      </c>
      <c r="H71" s="190"/>
      <c r="I71" s="191"/>
      <c r="J71" s="12">
        <v>0</v>
      </c>
      <c r="K71" s="12">
        <v>3</v>
      </c>
      <c r="L71" s="12">
        <v>1</v>
      </c>
      <c r="M71" s="12">
        <v>3</v>
      </c>
      <c r="N71" s="12">
        <v>1</v>
      </c>
      <c r="O71" s="12">
        <v>2</v>
      </c>
      <c r="P71" s="12">
        <v>0</v>
      </c>
      <c r="Q71" s="57">
        <v>1</v>
      </c>
    </row>
    <row r="72" spans="1:17" ht="15.75">
      <c r="A72" s="167" t="s">
        <v>80</v>
      </c>
      <c r="B72" s="168"/>
      <c r="C72" s="168"/>
      <c r="D72" s="168"/>
      <c r="E72" s="169"/>
      <c r="F72" s="162"/>
      <c r="G72" s="189" t="s">
        <v>42</v>
      </c>
      <c r="H72" s="190"/>
      <c r="I72" s="191"/>
      <c r="J72" s="12">
        <v>1</v>
      </c>
      <c r="K72" s="12">
        <v>8</v>
      </c>
      <c r="L72" s="12">
        <v>4</v>
      </c>
      <c r="M72" s="12">
        <v>8</v>
      </c>
      <c r="N72" s="12">
        <v>2</v>
      </c>
      <c r="O72" s="12">
        <v>6</v>
      </c>
      <c r="P72" s="12">
        <v>4</v>
      </c>
      <c r="Q72" s="57">
        <v>3</v>
      </c>
    </row>
    <row r="73" spans="1:17" ht="16.5" thickBot="1">
      <c r="A73" s="158" t="s">
        <v>81</v>
      </c>
      <c r="B73" s="159"/>
      <c r="C73" s="159"/>
      <c r="D73" s="159"/>
      <c r="E73" s="160"/>
      <c r="F73" s="163"/>
      <c r="G73" s="145" t="s">
        <v>43</v>
      </c>
      <c r="H73" s="146"/>
      <c r="I73" s="147"/>
      <c r="J73" s="20">
        <v>1</v>
      </c>
      <c r="K73" s="20">
        <v>1</v>
      </c>
      <c r="L73" s="20">
        <v>2</v>
      </c>
      <c r="M73" s="20">
        <v>0</v>
      </c>
      <c r="N73" s="12">
        <v>2</v>
      </c>
      <c r="O73" s="12">
        <v>0</v>
      </c>
      <c r="P73" s="20">
        <v>2</v>
      </c>
      <c r="Q73" s="64">
        <v>0</v>
      </c>
    </row>
    <row r="74" spans="1:17">
      <c r="J74" s="210"/>
      <c r="K74" s="210"/>
      <c r="L74" s="210"/>
      <c r="M74" s="210"/>
      <c r="N74" s="211"/>
      <c r="O74" s="211"/>
      <c r="P74" s="209"/>
      <c r="Q74" s="209"/>
    </row>
    <row r="76" spans="1:17" ht="15">
      <c r="L76" s="144"/>
      <c r="M76" s="144"/>
      <c r="N76" s="144"/>
      <c r="O76" s="144"/>
      <c r="P76" s="144"/>
      <c r="Q76" s="144"/>
    </row>
  </sheetData>
  <sheetProtection password="CE20" sheet="1" objects="1" scenarios="1"/>
  <mergeCells count="43">
    <mergeCell ref="P74:Q74"/>
    <mergeCell ref="J5:J6"/>
    <mergeCell ref="L74:M74"/>
    <mergeCell ref="J74:K74"/>
    <mergeCell ref="N74:O74"/>
    <mergeCell ref="F5:F6"/>
    <mergeCell ref="A71:E71"/>
    <mergeCell ref="J4:K4"/>
    <mergeCell ref="F4:I4"/>
    <mergeCell ref="T8:U8"/>
    <mergeCell ref="A70:E70"/>
    <mergeCell ref="D3:I3"/>
    <mergeCell ref="G70:I70"/>
    <mergeCell ref="A68:E68"/>
    <mergeCell ref="G72:I72"/>
    <mergeCell ref="J3:Q3"/>
    <mergeCell ref="P5:P6"/>
    <mergeCell ref="Q5:Q6"/>
    <mergeCell ref="N4:O4"/>
    <mergeCell ref="P4:Q4"/>
    <mergeCell ref="O5:O6"/>
    <mergeCell ref="N5:N6"/>
    <mergeCell ref="M5:M6"/>
    <mergeCell ref="L5:L6"/>
    <mergeCell ref="K5:K6"/>
    <mergeCell ref="G71:I71"/>
    <mergeCell ref="G5:I5"/>
    <mergeCell ref="A1:Q1"/>
    <mergeCell ref="L76:Q76"/>
    <mergeCell ref="G73:I73"/>
    <mergeCell ref="L4:M4"/>
    <mergeCell ref="A64:B64"/>
    <mergeCell ref="G68:I68"/>
    <mergeCell ref="G69:I69"/>
    <mergeCell ref="A73:E73"/>
    <mergeCell ref="F68:F73"/>
    <mergeCell ref="A69:E69"/>
    <mergeCell ref="A72:E72"/>
    <mergeCell ref="B3:B6"/>
    <mergeCell ref="C3:C6"/>
    <mergeCell ref="D4:D6"/>
    <mergeCell ref="E4:E6"/>
    <mergeCell ref="A3:A6"/>
  </mergeCells>
  <phoneticPr fontId="2" type="noConversion"/>
  <conditionalFormatting sqref="F64">
    <cfRule type="cellIs" dxfId="1" priority="2" operator="notEqual">
      <formula>5328</formula>
    </cfRule>
  </conditionalFormatting>
  <conditionalFormatting sqref="D64">
    <cfRule type="cellIs" dxfId="0" priority="1" operator="notEqual">
      <formula>7542</formula>
    </cfRule>
  </conditionalFormatting>
  <printOptions horizontalCentered="1" verticalCentered="1"/>
  <pageMargins left="0.39370078740157483" right="0.39370078740157483" top="0.39370078740157483" bottom="0.23622047244094491" header="0" footer="0"/>
  <pageSetup paperSize="9" scale="67" orientation="landscape" horizontalDpi="4294967294" r:id="rId1"/>
  <headerFooter alignWithMargins="0"/>
  <rowBreaks count="1" manualBreakCount="1">
    <brk id="31" max="16" man="1"/>
  </rowBreaks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U32"/>
  <sheetViews>
    <sheetView zoomScale="70" zoomScaleNormal="70" workbookViewId="0">
      <selection activeCell="AF41" sqref="AF41"/>
    </sheetView>
  </sheetViews>
  <sheetFormatPr defaultRowHeight="12.75"/>
  <cols>
    <col min="1" max="53" width="3.28515625" customWidth="1"/>
    <col min="54" max="54" width="5.7109375" customWidth="1"/>
    <col min="55" max="56" width="8.7109375" customWidth="1"/>
    <col min="57" max="57" width="5.7109375" customWidth="1"/>
    <col min="58" max="59" width="6.7109375" customWidth="1"/>
    <col min="60" max="60" width="7.7109375" customWidth="1"/>
    <col min="61" max="64" width="5.7109375" customWidth="1"/>
  </cols>
  <sheetData>
    <row r="1" spans="1:64" ht="18">
      <c r="A1" s="220" t="s">
        <v>140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 t="s">
        <v>141</v>
      </c>
      <c r="BC1" s="220"/>
      <c r="BD1" s="220"/>
      <c r="BE1" s="220"/>
      <c r="BF1" s="220"/>
      <c r="BG1" s="220"/>
      <c r="BH1" s="220"/>
      <c r="BI1" s="220"/>
      <c r="BJ1" s="220"/>
      <c r="BK1" s="220"/>
      <c r="BL1" s="220"/>
    </row>
    <row r="2" spans="1:64">
      <c r="A2" s="77"/>
      <c r="B2" s="77"/>
      <c r="C2" s="77"/>
      <c r="D2" s="77"/>
      <c r="E2" s="77"/>
      <c r="F2" s="78"/>
      <c r="G2" s="79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>
      <c r="A3" s="77"/>
      <c r="B3" s="77"/>
      <c r="C3" s="77"/>
      <c r="D3" s="77"/>
      <c r="E3" s="77"/>
      <c r="F3" s="78"/>
      <c r="G3" s="79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39.950000000000003" customHeight="1">
      <c r="A4" s="221" t="s">
        <v>142</v>
      </c>
      <c r="B4" s="224" t="s">
        <v>143</v>
      </c>
      <c r="C4" s="225"/>
      <c r="D4" s="225"/>
      <c r="E4" s="226"/>
      <c r="F4" s="227" t="s">
        <v>144</v>
      </c>
      <c r="G4" s="230" t="s">
        <v>145</v>
      </c>
      <c r="H4" s="230"/>
      <c r="I4" s="230"/>
      <c r="J4" s="227" t="s">
        <v>146</v>
      </c>
      <c r="K4" s="230" t="s">
        <v>147</v>
      </c>
      <c r="L4" s="230"/>
      <c r="M4" s="230"/>
      <c r="N4" s="227" t="s">
        <v>148</v>
      </c>
      <c r="O4" s="230" t="s">
        <v>149</v>
      </c>
      <c r="P4" s="230"/>
      <c r="Q4" s="230"/>
      <c r="R4" s="230"/>
      <c r="S4" s="227" t="s">
        <v>150</v>
      </c>
      <c r="T4" s="230" t="s">
        <v>151</v>
      </c>
      <c r="U4" s="230"/>
      <c r="V4" s="230"/>
      <c r="W4" s="227" t="s">
        <v>152</v>
      </c>
      <c r="X4" s="230" t="s">
        <v>153</v>
      </c>
      <c r="Y4" s="230"/>
      <c r="Z4" s="230"/>
      <c r="AA4" s="227" t="s">
        <v>154</v>
      </c>
      <c r="AB4" s="230" t="s">
        <v>155</v>
      </c>
      <c r="AC4" s="230"/>
      <c r="AD4" s="230"/>
      <c r="AE4" s="230"/>
      <c r="AF4" s="227" t="s">
        <v>156</v>
      </c>
      <c r="AG4" s="230" t="s">
        <v>157</v>
      </c>
      <c r="AH4" s="230"/>
      <c r="AI4" s="230"/>
      <c r="AJ4" s="227" t="s">
        <v>158</v>
      </c>
      <c r="AK4" s="224" t="s">
        <v>159</v>
      </c>
      <c r="AL4" s="231"/>
      <c r="AM4" s="231"/>
      <c r="AN4" s="247"/>
      <c r="AO4" s="230" t="s">
        <v>160</v>
      </c>
      <c r="AP4" s="230"/>
      <c r="AQ4" s="230"/>
      <c r="AR4" s="230"/>
      <c r="AS4" s="227" t="s">
        <v>161</v>
      </c>
      <c r="AT4" s="224" t="s">
        <v>162</v>
      </c>
      <c r="AU4" s="231"/>
      <c r="AV4" s="231"/>
      <c r="AW4" s="227" t="s">
        <v>163</v>
      </c>
      <c r="AX4" s="224" t="s">
        <v>164</v>
      </c>
      <c r="AY4" s="231"/>
      <c r="AZ4" s="231"/>
      <c r="BA4" s="231"/>
      <c r="BB4" s="232" t="s">
        <v>142</v>
      </c>
      <c r="BC4" s="234" t="s">
        <v>165</v>
      </c>
      <c r="BD4" s="235"/>
      <c r="BE4" s="238" t="s">
        <v>166</v>
      </c>
      <c r="BF4" s="239"/>
      <c r="BG4" s="239"/>
      <c r="BH4" s="239"/>
      <c r="BI4" s="240" t="s">
        <v>167</v>
      </c>
      <c r="BJ4" s="243" t="s">
        <v>168</v>
      </c>
      <c r="BK4" s="246" t="s">
        <v>169</v>
      </c>
      <c r="BL4" s="246" t="s">
        <v>170</v>
      </c>
    </row>
    <row r="5" spans="1:64" ht="30" customHeight="1">
      <c r="A5" s="222"/>
      <c r="B5" s="227" t="s">
        <v>171</v>
      </c>
      <c r="C5" s="227" t="s">
        <v>172</v>
      </c>
      <c r="D5" s="227" t="s">
        <v>173</v>
      </c>
      <c r="E5" s="227" t="s">
        <v>174</v>
      </c>
      <c r="F5" s="228"/>
      <c r="G5" s="227" t="s">
        <v>175</v>
      </c>
      <c r="H5" s="227" t="s">
        <v>176</v>
      </c>
      <c r="I5" s="227" t="s">
        <v>177</v>
      </c>
      <c r="J5" s="228"/>
      <c r="K5" s="227" t="s">
        <v>178</v>
      </c>
      <c r="L5" s="227" t="s">
        <v>179</v>
      </c>
      <c r="M5" s="227" t="s">
        <v>180</v>
      </c>
      <c r="N5" s="228"/>
      <c r="O5" s="227" t="s">
        <v>171</v>
      </c>
      <c r="P5" s="227" t="s">
        <v>172</v>
      </c>
      <c r="Q5" s="227" t="s">
        <v>173</v>
      </c>
      <c r="R5" s="227" t="s">
        <v>174</v>
      </c>
      <c r="S5" s="228"/>
      <c r="T5" s="227" t="s">
        <v>181</v>
      </c>
      <c r="U5" s="227" t="s">
        <v>182</v>
      </c>
      <c r="V5" s="227" t="s">
        <v>183</v>
      </c>
      <c r="W5" s="228"/>
      <c r="X5" s="227" t="s">
        <v>184</v>
      </c>
      <c r="Y5" s="227" t="s">
        <v>185</v>
      </c>
      <c r="Z5" s="227" t="s">
        <v>186</v>
      </c>
      <c r="AA5" s="228"/>
      <c r="AB5" s="227" t="s">
        <v>184</v>
      </c>
      <c r="AC5" s="227" t="s">
        <v>185</v>
      </c>
      <c r="AD5" s="227" t="s">
        <v>186</v>
      </c>
      <c r="AE5" s="227" t="s">
        <v>187</v>
      </c>
      <c r="AF5" s="228"/>
      <c r="AG5" s="227" t="s">
        <v>175</v>
      </c>
      <c r="AH5" s="227" t="s">
        <v>176</v>
      </c>
      <c r="AI5" s="227" t="s">
        <v>177</v>
      </c>
      <c r="AJ5" s="228"/>
      <c r="AK5" s="227" t="s">
        <v>188</v>
      </c>
      <c r="AL5" s="227" t="s">
        <v>189</v>
      </c>
      <c r="AM5" s="227" t="s">
        <v>190</v>
      </c>
      <c r="AN5" s="227" t="s">
        <v>191</v>
      </c>
      <c r="AO5" s="227" t="s">
        <v>171</v>
      </c>
      <c r="AP5" s="227" t="s">
        <v>172</v>
      </c>
      <c r="AQ5" s="227" t="s">
        <v>173</v>
      </c>
      <c r="AR5" s="227" t="s">
        <v>174</v>
      </c>
      <c r="AS5" s="228"/>
      <c r="AT5" s="227" t="s">
        <v>175</v>
      </c>
      <c r="AU5" s="227" t="s">
        <v>176</v>
      </c>
      <c r="AV5" s="227" t="s">
        <v>177</v>
      </c>
      <c r="AW5" s="228"/>
      <c r="AX5" s="227" t="s">
        <v>192</v>
      </c>
      <c r="AY5" s="227" t="s">
        <v>193</v>
      </c>
      <c r="AZ5" s="227" t="s">
        <v>194</v>
      </c>
      <c r="BA5" s="227" t="s">
        <v>195</v>
      </c>
      <c r="BB5" s="233"/>
      <c r="BC5" s="236"/>
      <c r="BD5" s="237"/>
      <c r="BE5" s="248" t="s">
        <v>196</v>
      </c>
      <c r="BF5" s="251" t="s">
        <v>197</v>
      </c>
      <c r="BG5" s="251"/>
      <c r="BH5" s="252" t="s">
        <v>198</v>
      </c>
      <c r="BI5" s="241"/>
      <c r="BJ5" s="244"/>
      <c r="BK5" s="246"/>
      <c r="BL5" s="246"/>
    </row>
    <row r="6" spans="1:64" ht="60" customHeight="1">
      <c r="A6" s="222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33"/>
      <c r="BC6" s="253" t="s">
        <v>199</v>
      </c>
      <c r="BD6" s="254"/>
      <c r="BE6" s="249"/>
      <c r="BF6" s="255" t="s">
        <v>200</v>
      </c>
      <c r="BG6" s="255" t="s">
        <v>201</v>
      </c>
      <c r="BH6" s="252"/>
      <c r="BI6" s="241"/>
      <c r="BJ6" s="244"/>
      <c r="BK6" s="246"/>
      <c r="BL6" s="246"/>
    </row>
    <row r="7" spans="1:64" ht="23.1" customHeight="1">
      <c r="A7" s="223"/>
      <c r="B7" s="80">
        <v>1</v>
      </c>
      <c r="C7" s="80">
        <v>2</v>
      </c>
      <c r="D7" s="80">
        <v>3</v>
      </c>
      <c r="E7" s="80">
        <v>4</v>
      </c>
      <c r="F7" s="80">
        <v>5</v>
      </c>
      <c r="G7" s="80">
        <v>6</v>
      </c>
      <c r="H7" s="80">
        <v>7</v>
      </c>
      <c r="I7" s="80">
        <v>8</v>
      </c>
      <c r="J7" s="80">
        <v>9</v>
      </c>
      <c r="K7" s="80">
        <v>10</v>
      </c>
      <c r="L7" s="80">
        <v>11</v>
      </c>
      <c r="M7" s="80">
        <v>12</v>
      </c>
      <c r="N7" s="80">
        <v>13</v>
      </c>
      <c r="O7" s="80">
        <v>14</v>
      </c>
      <c r="P7" s="80">
        <v>15</v>
      </c>
      <c r="Q7" s="80">
        <v>16</v>
      </c>
      <c r="R7" s="80">
        <v>17</v>
      </c>
      <c r="S7" s="80">
        <v>18</v>
      </c>
      <c r="T7" s="80">
        <v>19</v>
      </c>
      <c r="U7" s="80">
        <v>20</v>
      </c>
      <c r="V7" s="80">
        <v>21</v>
      </c>
      <c r="W7" s="80">
        <v>22</v>
      </c>
      <c r="X7" s="80">
        <v>23</v>
      </c>
      <c r="Y7" s="80">
        <v>24</v>
      </c>
      <c r="Z7" s="80">
        <v>25</v>
      </c>
      <c r="AA7" s="80">
        <v>26</v>
      </c>
      <c r="AB7" s="80">
        <v>27</v>
      </c>
      <c r="AC7" s="80">
        <v>28</v>
      </c>
      <c r="AD7" s="80">
        <v>29</v>
      </c>
      <c r="AE7" s="80">
        <v>30</v>
      </c>
      <c r="AF7" s="80">
        <v>31</v>
      </c>
      <c r="AG7" s="80">
        <v>32</v>
      </c>
      <c r="AH7" s="80">
        <v>33</v>
      </c>
      <c r="AI7" s="80">
        <v>34</v>
      </c>
      <c r="AJ7" s="80">
        <v>35</v>
      </c>
      <c r="AK7" s="80">
        <v>36</v>
      </c>
      <c r="AL7" s="80">
        <v>37</v>
      </c>
      <c r="AM7" s="80">
        <v>38</v>
      </c>
      <c r="AN7" s="80">
        <v>39</v>
      </c>
      <c r="AO7" s="80">
        <v>40</v>
      </c>
      <c r="AP7" s="80">
        <v>41</v>
      </c>
      <c r="AQ7" s="80">
        <v>42</v>
      </c>
      <c r="AR7" s="80">
        <v>43</v>
      </c>
      <c r="AS7" s="80">
        <v>44</v>
      </c>
      <c r="AT7" s="80">
        <v>45</v>
      </c>
      <c r="AU7" s="80">
        <v>46</v>
      </c>
      <c r="AV7" s="80">
        <v>47</v>
      </c>
      <c r="AW7" s="80">
        <v>48</v>
      </c>
      <c r="AX7" s="80">
        <v>49</v>
      </c>
      <c r="AY7" s="80">
        <v>50</v>
      </c>
      <c r="AZ7" s="80">
        <v>51</v>
      </c>
      <c r="BA7" s="81">
        <v>52</v>
      </c>
      <c r="BB7" s="233"/>
      <c r="BC7" s="82" t="s">
        <v>202</v>
      </c>
      <c r="BD7" s="83" t="s">
        <v>203</v>
      </c>
      <c r="BE7" s="250"/>
      <c r="BF7" s="255"/>
      <c r="BG7" s="255"/>
      <c r="BH7" s="252"/>
      <c r="BI7" s="242"/>
      <c r="BJ7" s="245"/>
      <c r="BK7" s="246"/>
      <c r="BL7" s="246"/>
    </row>
    <row r="8" spans="1:64">
      <c r="A8" s="256" t="s">
        <v>204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 t="s">
        <v>217</v>
      </c>
      <c r="T8" s="214" t="s">
        <v>217</v>
      </c>
      <c r="U8" s="214"/>
      <c r="V8" s="218"/>
      <c r="W8" s="218"/>
      <c r="X8" s="214"/>
      <c r="Y8" s="214"/>
      <c r="Z8" s="214"/>
      <c r="AA8" s="218"/>
      <c r="AB8" s="218"/>
      <c r="AC8" s="218"/>
      <c r="AD8" s="214"/>
      <c r="AE8" s="214"/>
      <c r="AF8" s="214"/>
      <c r="AG8" s="214"/>
      <c r="AH8" s="214"/>
      <c r="AI8" s="218"/>
      <c r="AJ8" s="214"/>
      <c r="AK8" s="218"/>
      <c r="AL8" s="218"/>
      <c r="AM8" s="218"/>
      <c r="AN8" s="218"/>
      <c r="AO8" s="214"/>
      <c r="AP8" s="214"/>
      <c r="AQ8" s="218" t="s">
        <v>210</v>
      </c>
      <c r="AR8" s="218" t="s">
        <v>210</v>
      </c>
      <c r="AS8" s="214" t="s">
        <v>217</v>
      </c>
      <c r="AT8" s="218" t="s">
        <v>217</v>
      </c>
      <c r="AU8" s="218" t="s">
        <v>217</v>
      </c>
      <c r="AV8" s="218" t="s">
        <v>217</v>
      </c>
      <c r="AW8" s="214" t="s">
        <v>217</v>
      </c>
      <c r="AX8" s="218" t="s">
        <v>217</v>
      </c>
      <c r="AY8" s="218" t="s">
        <v>217</v>
      </c>
      <c r="AZ8" s="214" t="s">
        <v>217</v>
      </c>
      <c r="BA8" s="214" t="s">
        <v>217</v>
      </c>
      <c r="BB8" s="256" t="s">
        <v>204</v>
      </c>
      <c r="BC8" s="260">
        <v>39</v>
      </c>
      <c r="BD8" s="258">
        <f>BC8*36</f>
        <v>1404</v>
      </c>
      <c r="BE8" s="260">
        <v>0</v>
      </c>
      <c r="BF8" s="258">
        <v>0</v>
      </c>
      <c r="BG8" s="258">
        <v>0</v>
      </c>
      <c r="BH8" s="258">
        <v>0</v>
      </c>
      <c r="BI8" s="258">
        <v>2</v>
      </c>
      <c r="BJ8" s="258">
        <v>0</v>
      </c>
      <c r="BK8" s="258">
        <v>11</v>
      </c>
      <c r="BL8" s="262">
        <f>SUM(BC8,BE8:BK9)</f>
        <v>52</v>
      </c>
    </row>
    <row r="9" spans="1:64">
      <c r="A9" s="257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9"/>
      <c r="W9" s="219"/>
      <c r="X9" s="215"/>
      <c r="Y9" s="215"/>
      <c r="Z9" s="215"/>
      <c r="AA9" s="219"/>
      <c r="AB9" s="219"/>
      <c r="AC9" s="219"/>
      <c r="AD9" s="215"/>
      <c r="AE9" s="215"/>
      <c r="AF9" s="215"/>
      <c r="AG9" s="215"/>
      <c r="AH9" s="215"/>
      <c r="AI9" s="219"/>
      <c r="AJ9" s="215"/>
      <c r="AK9" s="219"/>
      <c r="AL9" s="219"/>
      <c r="AM9" s="219"/>
      <c r="AN9" s="219"/>
      <c r="AO9" s="215"/>
      <c r="AP9" s="215"/>
      <c r="AQ9" s="219"/>
      <c r="AR9" s="219"/>
      <c r="AS9" s="215"/>
      <c r="AT9" s="219"/>
      <c r="AU9" s="219"/>
      <c r="AV9" s="219"/>
      <c r="AW9" s="215"/>
      <c r="AX9" s="219"/>
      <c r="AY9" s="219"/>
      <c r="AZ9" s="215"/>
      <c r="BA9" s="215"/>
      <c r="BB9" s="257"/>
      <c r="BC9" s="261"/>
      <c r="BD9" s="259"/>
      <c r="BE9" s="261"/>
      <c r="BF9" s="259"/>
      <c r="BG9" s="259"/>
      <c r="BH9" s="259"/>
      <c r="BI9" s="259"/>
      <c r="BJ9" s="259"/>
      <c r="BK9" s="259"/>
      <c r="BL9" s="263"/>
    </row>
    <row r="10" spans="1:64">
      <c r="A10" s="256" t="s">
        <v>205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8" t="s">
        <v>210</v>
      </c>
      <c r="N10" s="214" t="s">
        <v>212</v>
      </c>
      <c r="O10" s="214" t="s">
        <v>212</v>
      </c>
      <c r="P10" s="214" t="s">
        <v>212</v>
      </c>
      <c r="Q10" s="214" t="s">
        <v>212</v>
      </c>
      <c r="R10" s="214" t="s">
        <v>212</v>
      </c>
      <c r="S10" s="214" t="s">
        <v>217</v>
      </c>
      <c r="T10" s="214" t="s">
        <v>217</v>
      </c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6"/>
      <c r="AQ10" s="216"/>
      <c r="AR10" s="132"/>
      <c r="AS10" s="218" t="s">
        <v>210</v>
      </c>
      <c r="AT10" s="214" t="s">
        <v>217</v>
      </c>
      <c r="AU10" s="214" t="s">
        <v>217</v>
      </c>
      <c r="AV10" s="214" t="s">
        <v>217</v>
      </c>
      <c r="AW10" s="214" t="s">
        <v>217</v>
      </c>
      <c r="AX10" s="214" t="s">
        <v>217</v>
      </c>
      <c r="AY10" s="214" t="s">
        <v>217</v>
      </c>
      <c r="AZ10" s="214" t="s">
        <v>217</v>
      </c>
      <c r="BA10" s="214" t="s">
        <v>217</v>
      </c>
      <c r="BB10" s="256" t="s">
        <v>205</v>
      </c>
      <c r="BC10" s="260">
        <v>34.5</v>
      </c>
      <c r="BD10" s="258">
        <f t="shared" ref="BD10" si="0">BC10*36</f>
        <v>1242</v>
      </c>
      <c r="BE10" s="258">
        <v>5</v>
      </c>
      <c r="BF10" s="258">
        <v>0</v>
      </c>
      <c r="BG10" s="258">
        <v>0</v>
      </c>
      <c r="BH10" s="258">
        <v>0</v>
      </c>
      <c r="BI10" s="258">
        <v>2.5</v>
      </c>
      <c r="BJ10" s="258">
        <v>0</v>
      </c>
      <c r="BK10" s="258">
        <v>10</v>
      </c>
      <c r="BL10" s="262">
        <f t="shared" ref="BL10" si="1">SUM(BC10,BE10:BK11)</f>
        <v>52</v>
      </c>
    </row>
    <row r="11" spans="1:64">
      <c r="A11" s="257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9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7"/>
      <c r="AQ11" s="217"/>
      <c r="AR11" s="135" t="s">
        <v>210</v>
      </c>
      <c r="AS11" s="219"/>
      <c r="AT11" s="215"/>
      <c r="AU11" s="215"/>
      <c r="AV11" s="215"/>
      <c r="AW11" s="215"/>
      <c r="AX11" s="215"/>
      <c r="AY11" s="215"/>
      <c r="AZ11" s="215"/>
      <c r="BA11" s="215"/>
      <c r="BB11" s="257"/>
      <c r="BC11" s="261"/>
      <c r="BD11" s="259"/>
      <c r="BE11" s="259"/>
      <c r="BF11" s="259"/>
      <c r="BG11" s="259"/>
      <c r="BH11" s="259"/>
      <c r="BI11" s="259"/>
      <c r="BJ11" s="259"/>
      <c r="BK11" s="259"/>
      <c r="BL11" s="263"/>
    </row>
    <row r="12" spans="1:64">
      <c r="A12" s="256" t="s">
        <v>206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132"/>
      <c r="N12" s="268" t="s">
        <v>210</v>
      </c>
      <c r="O12" s="264" t="s">
        <v>212</v>
      </c>
      <c r="P12" s="214" t="s">
        <v>212</v>
      </c>
      <c r="Q12" s="214" t="s">
        <v>212</v>
      </c>
      <c r="R12" s="214" t="s">
        <v>212</v>
      </c>
      <c r="S12" s="214" t="s">
        <v>217</v>
      </c>
      <c r="T12" s="214" t="s">
        <v>217</v>
      </c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6"/>
      <c r="AI12" s="218"/>
      <c r="AJ12" s="214"/>
      <c r="AK12" s="214"/>
      <c r="AL12" s="218" t="s">
        <v>210</v>
      </c>
      <c r="AM12" s="214" t="s">
        <v>255</v>
      </c>
      <c r="AN12" s="214" t="s">
        <v>255</v>
      </c>
      <c r="AO12" s="214" t="s">
        <v>255</v>
      </c>
      <c r="AP12" s="214" t="s">
        <v>255</v>
      </c>
      <c r="AQ12" s="214" t="s">
        <v>255</v>
      </c>
      <c r="AR12" s="214" t="s">
        <v>255</v>
      </c>
      <c r="AS12" s="214" t="s">
        <v>217</v>
      </c>
      <c r="AT12" s="214" t="s">
        <v>217</v>
      </c>
      <c r="AU12" s="214" t="s">
        <v>217</v>
      </c>
      <c r="AV12" s="214" t="s">
        <v>217</v>
      </c>
      <c r="AW12" s="214" t="s">
        <v>217</v>
      </c>
      <c r="AX12" s="214" t="s">
        <v>217</v>
      </c>
      <c r="AY12" s="214" t="s">
        <v>217</v>
      </c>
      <c r="AZ12" s="214" t="s">
        <v>217</v>
      </c>
      <c r="BA12" s="214" t="s">
        <v>217</v>
      </c>
      <c r="BB12" s="256" t="s">
        <v>206</v>
      </c>
      <c r="BC12" s="260">
        <v>26.5</v>
      </c>
      <c r="BD12" s="258">
        <f t="shared" ref="BD12" si="2">BC12*36</f>
        <v>954</v>
      </c>
      <c r="BE12" s="258">
        <v>4</v>
      </c>
      <c r="BF12" s="258">
        <v>8</v>
      </c>
      <c r="BG12" s="258">
        <v>0</v>
      </c>
      <c r="BH12" s="258">
        <v>0</v>
      </c>
      <c r="BI12" s="258">
        <v>2.5</v>
      </c>
      <c r="BJ12" s="258">
        <v>0</v>
      </c>
      <c r="BK12" s="258">
        <v>11</v>
      </c>
      <c r="BL12" s="262">
        <f t="shared" ref="BL12" si="3">SUM(BC12,BE12:BK13)</f>
        <v>52</v>
      </c>
    </row>
    <row r="13" spans="1:64">
      <c r="A13" s="257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135" t="s">
        <v>210</v>
      </c>
      <c r="N13" s="269"/>
      <c r="O13" s="26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7"/>
      <c r="AI13" s="219"/>
      <c r="AJ13" s="215"/>
      <c r="AK13" s="215"/>
      <c r="AL13" s="219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57"/>
      <c r="BC13" s="261"/>
      <c r="BD13" s="259"/>
      <c r="BE13" s="259"/>
      <c r="BF13" s="259"/>
      <c r="BG13" s="259"/>
      <c r="BH13" s="259"/>
      <c r="BI13" s="259"/>
      <c r="BJ13" s="259"/>
      <c r="BK13" s="259"/>
      <c r="BL13" s="263"/>
    </row>
    <row r="14" spans="1:64">
      <c r="A14" s="256" t="s">
        <v>207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 t="s">
        <v>212</v>
      </c>
      <c r="R14" s="214" t="s">
        <v>212</v>
      </c>
      <c r="S14" s="214" t="s">
        <v>217</v>
      </c>
      <c r="T14" s="214" t="s">
        <v>217</v>
      </c>
      <c r="U14" s="214"/>
      <c r="V14" s="214"/>
      <c r="W14" s="214"/>
      <c r="X14" s="214"/>
      <c r="Y14" s="214"/>
      <c r="Z14" s="214"/>
      <c r="AA14" s="214"/>
      <c r="AB14" s="214"/>
      <c r="AC14" s="214" t="s">
        <v>255</v>
      </c>
      <c r="AD14" s="214" t="s">
        <v>255</v>
      </c>
      <c r="AE14" s="214" t="s">
        <v>255</v>
      </c>
      <c r="AF14" s="214" t="s">
        <v>255</v>
      </c>
      <c r="AG14" s="214" t="s">
        <v>255</v>
      </c>
      <c r="AH14" s="214" t="s">
        <v>255</v>
      </c>
      <c r="AI14" s="214" t="s">
        <v>213</v>
      </c>
      <c r="AJ14" s="214" t="s">
        <v>213</v>
      </c>
      <c r="AK14" s="218" t="s">
        <v>213</v>
      </c>
      <c r="AL14" s="218" t="s">
        <v>213</v>
      </c>
      <c r="AM14" s="275" t="s">
        <v>219</v>
      </c>
      <c r="AN14" s="275" t="s">
        <v>219</v>
      </c>
      <c r="AO14" s="275" t="s">
        <v>219</v>
      </c>
      <c r="AP14" s="275" t="s">
        <v>219</v>
      </c>
      <c r="AQ14" s="214" t="s">
        <v>206</v>
      </c>
      <c r="AR14" s="214" t="s">
        <v>206</v>
      </c>
      <c r="AS14" s="214"/>
      <c r="AT14" s="214"/>
      <c r="AU14" s="214"/>
      <c r="AV14" s="214"/>
      <c r="AW14" s="214"/>
      <c r="AX14" s="214"/>
      <c r="AY14" s="214"/>
      <c r="AZ14" s="214"/>
      <c r="BA14" s="214"/>
      <c r="BB14" s="256" t="s">
        <v>207</v>
      </c>
      <c r="BC14" s="260">
        <v>23</v>
      </c>
      <c r="BD14" s="258">
        <f t="shared" ref="BD14" si="4">BC14*36</f>
        <v>828</v>
      </c>
      <c r="BE14" s="258">
        <v>2</v>
      </c>
      <c r="BF14" s="258">
        <v>6</v>
      </c>
      <c r="BG14" s="258">
        <v>4</v>
      </c>
      <c r="BH14" s="258">
        <v>4</v>
      </c>
      <c r="BI14" s="258">
        <v>0</v>
      </c>
      <c r="BJ14" s="258">
        <v>2</v>
      </c>
      <c r="BK14" s="258">
        <v>2</v>
      </c>
      <c r="BL14" s="262">
        <f t="shared" ref="BL14" si="5">SUM(BC14,BE14:BK15)</f>
        <v>43</v>
      </c>
    </row>
    <row r="15" spans="1:64">
      <c r="A15" s="257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9"/>
      <c r="AL15" s="219"/>
      <c r="AM15" s="219"/>
      <c r="AN15" s="219"/>
      <c r="AO15" s="219"/>
      <c r="AP15" s="219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57"/>
      <c r="BC15" s="261"/>
      <c r="BD15" s="259"/>
      <c r="BE15" s="259"/>
      <c r="BF15" s="259"/>
      <c r="BG15" s="259"/>
      <c r="BH15" s="259"/>
      <c r="BI15" s="259"/>
      <c r="BJ15" s="259"/>
      <c r="BK15" s="259"/>
      <c r="BL15" s="263"/>
    </row>
    <row r="16" spans="1:64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84" t="s">
        <v>1</v>
      </c>
      <c r="BC16" s="129">
        <f>SUM(BC8:BC15)</f>
        <v>123</v>
      </c>
      <c r="BD16" s="130">
        <f>SUM(BD8:BD15)</f>
        <v>4428</v>
      </c>
      <c r="BE16" s="130">
        <f t="shared" ref="BE16:BL16" si="6">SUM(BE8:BE15)</f>
        <v>11</v>
      </c>
      <c r="BF16" s="130">
        <f t="shared" si="6"/>
        <v>14</v>
      </c>
      <c r="BG16" s="130">
        <f t="shared" si="6"/>
        <v>4</v>
      </c>
      <c r="BH16" s="130">
        <f t="shared" si="6"/>
        <v>4</v>
      </c>
      <c r="BI16" s="130">
        <f t="shared" si="6"/>
        <v>7</v>
      </c>
      <c r="BJ16" s="130">
        <f t="shared" si="6"/>
        <v>2</v>
      </c>
      <c r="BK16" s="130">
        <f t="shared" si="6"/>
        <v>34</v>
      </c>
      <c r="BL16" s="131">
        <f t="shared" si="6"/>
        <v>199</v>
      </c>
    </row>
    <row r="17" spans="1:73" ht="13.5" thickBot="1">
      <c r="A17" s="85" t="s">
        <v>208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7"/>
      <c r="AW17" s="87"/>
      <c r="AX17" s="87"/>
      <c r="AY17" s="87"/>
      <c r="AZ17" s="87"/>
      <c r="BA17" s="87"/>
      <c r="BB17" s="87"/>
      <c r="BC17" s="87"/>
      <c r="BD17" s="87"/>
      <c r="BE17" s="86"/>
      <c r="BF17" s="86"/>
      <c r="BG17" s="86"/>
      <c r="BH17" s="88"/>
      <c r="BI17" s="88"/>
      <c r="BJ17" s="88"/>
      <c r="BK17" s="88"/>
      <c r="BL17" s="86"/>
    </row>
    <row r="18" spans="1:73" ht="13.5" thickBot="1">
      <c r="A18" s="86"/>
      <c r="B18" s="86"/>
      <c r="C18" s="86"/>
      <c r="D18" s="86"/>
      <c r="E18" s="86"/>
      <c r="F18" s="86"/>
      <c r="G18" s="89"/>
      <c r="H18" s="90" t="s">
        <v>209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91" t="s">
        <v>210</v>
      </c>
      <c r="U18" s="90" t="s">
        <v>211</v>
      </c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91" t="s">
        <v>212</v>
      </c>
      <c r="AG18" s="270" t="s">
        <v>196</v>
      </c>
      <c r="AH18" s="270"/>
      <c r="AI18" s="270"/>
      <c r="AJ18" s="270"/>
      <c r="AK18" s="270"/>
      <c r="AL18" s="270"/>
      <c r="AM18" s="270"/>
      <c r="AN18" s="270"/>
      <c r="AO18" s="270"/>
      <c r="AQ18" s="77"/>
      <c r="AR18" s="77"/>
      <c r="AS18" s="86"/>
      <c r="AT18" s="91" t="s">
        <v>213</v>
      </c>
      <c r="AU18" s="271" t="s">
        <v>214</v>
      </c>
      <c r="AV18" s="271"/>
      <c r="AW18" s="271"/>
      <c r="AX18" s="271"/>
      <c r="AY18" s="271"/>
      <c r="AZ18" s="271"/>
      <c r="BA18" s="271"/>
      <c r="BB18" s="271"/>
      <c r="BE18" s="86"/>
      <c r="BF18" s="86"/>
      <c r="BG18" s="86"/>
      <c r="BH18" s="86"/>
      <c r="BI18" s="86"/>
      <c r="BJ18" s="86"/>
      <c r="BK18" s="86"/>
      <c r="BL18" s="86"/>
    </row>
    <row r="19" spans="1:73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270"/>
      <c r="AH19" s="270"/>
      <c r="AI19" s="270"/>
      <c r="AJ19" s="270"/>
      <c r="AK19" s="270"/>
      <c r="AL19" s="270"/>
      <c r="AM19" s="270"/>
      <c r="AN19" s="270"/>
      <c r="AO19" s="270"/>
      <c r="AQ19" s="77"/>
      <c r="AR19" s="77"/>
      <c r="AS19" s="86"/>
      <c r="AT19" s="86"/>
      <c r="AU19" s="271"/>
      <c r="AV19" s="271"/>
      <c r="AW19" s="271"/>
      <c r="AX19" s="271"/>
      <c r="AY19" s="271"/>
      <c r="AZ19" s="271"/>
      <c r="BA19" s="271"/>
      <c r="BB19" s="271"/>
      <c r="BE19" s="86"/>
      <c r="BF19" s="86"/>
      <c r="BG19" s="86"/>
      <c r="BH19" s="86"/>
      <c r="BI19" s="86"/>
      <c r="BJ19" s="86"/>
      <c r="BK19" s="86"/>
      <c r="BL19" s="86"/>
    </row>
    <row r="20" spans="1:73" ht="13.5" thickBo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</row>
    <row r="21" spans="1:73" ht="13.5" thickBot="1">
      <c r="A21" s="77"/>
      <c r="B21" s="77"/>
      <c r="C21" s="77"/>
      <c r="D21" s="77"/>
      <c r="E21" s="77"/>
      <c r="F21" s="77"/>
      <c r="G21" s="91" t="s">
        <v>215</v>
      </c>
      <c r="H21" s="272" t="s">
        <v>216</v>
      </c>
      <c r="I21" s="272"/>
      <c r="J21" s="272"/>
      <c r="K21" s="272"/>
      <c r="L21" s="272"/>
      <c r="M21" s="272"/>
      <c r="N21" s="272"/>
      <c r="O21" s="272"/>
      <c r="P21" s="272"/>
      <c r="S21" s="86"/>
      <c r="T21" s="92" t="s">
        <v>217</v>
      </c>
      <c r="U21" s="90" t="s">
        <v>218</v>
      </c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93" t="s">
        <v>219</v>
      </c>
      <c r="AG21" s="273" t="s">
        <v>198</v>
      </c>
      <c r="AH21" s="273"/>
      <c r="AI21" s="273"/>
      <c r="AJ21" s="273"/>
      <c r="AK21" s="273"/>
      <c r="AL21" s="273"/>
      <c r="AM21" s="273"/>
      <c r="AN21" s="273"/>
      <c r="AO21" s="273"/>
      <c r="AP21" s="87"/>
      <c r="AQ21" s="77"/>
      <c r="AR21" s="86"/>
      <c r="AS21" s="86"/>
      <c r="AT21" s="94" t="s">
        <v>206</v>
      </c>
      <c r="AU21" s="274" t="s">
        <v>220</v>
      </c>
      <c r="AV21" s="274"/>
      <c r="AW21" s="274"/>
      <c r="AX21" s="274"/>
      <c r="AY21" s="274"/>
      <c r="AZ21" s="274"/>
      <c r="BA21" s="274"/>
      <c r="BB21" s="274"/>
      <c r="BC21" s="95"/>
      <c r="BD21" s="77"/>
      <c r="BE21" s="77"/>
      <c r="BF21" s="77"/>
      <c r="BG21" s="77"/>
      <c r="BH21" s="77"/>
      <c r="BI21" s="77"/>
      <c r="BJ21" s="77"/>
      <c r="BK21" s="77"/>
      <c r="BL21" s="77"/>
    </row>
    <row r="22" spans="1:73">
      <c r="A22" s="77"/>
      <c r="B22" s="77"/>
      <c r="C22" s="77"/>
      <c r="D22" s="77"/>
      <c r="E22" s="77"/>
      <c r="F22" s="77"/>
      <c r="G22" s="77"/>
      <c r="H22" s="272"/>
      <c r="I22" s="272"/>
      <c r="J22" s="272"/>
      <c r="K22" s="272"/>
      <c r="L22" s="272"/>
      <c r="M22" s="272"/>
      <c r="N22" s="272"/>
      <c r="O22" s="272"/>
      <c r="P22" s="272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273"/>
      <c r="AH22" s="273"/>
      <c r="AI22" s="273"/>
      <c r="AJ22" s="273"/>
      <c r="AK22" s="273"/>
      <c r="AL22" s="273"/>
      <c r="AM22" s="273"/>
      <c r="AN22" s="273"/>
      <c r="AO22" s="273"/>
      <c r="AP22" s="87"/>
      <c r="AQ22" s="77"/>
      <c r="AR22" s="77"/>
      <c r="AS22" s="77"/>
      <c r="AT22" s="77"/>
      <c r="AU22" s="274"/>
      <c r="AV22" s="274"/>
      <c r="AW22" s="274"/>
      <c r="AX22" s="274"/>
      <c r="AY22" s="274"/>
      <c r="AZ22" s="274"/>
      <c r="BA22" s="274"/>
      <c r="BB22" s="274"/>
      <c r="BC22" s="95"/>
      <c r="BD22" s="77"/>
      <c r="BE22" s="77"/>
      <c r="BF22" s="77"/>
      <c r="BG22" s="77"/>
      <c r="BH22" s="77"/>
      <c r="BI22" s="77"/>
      <c r="BJ22" s="77"/>
      <c r="BK22" s="77"/>
      <c r="BL22" s="77"/>
    </row>
    <row r="23" spans="1:73">
      <c r="A23" s="77"/>
      <c r="B23" s="77"/>
      <c r="C23" s="77"/>
      <c r="D23" s="77"/>
      <c r="E23" s="77"/>
      <c r="F23" s="77"/>
      <c r="G23" s="77"/>
      <c r="H23" s="272"/>
      <c r="I23" s="272"/>
      <c r="J23" s="272"/>
      <c r="K23" s="272"/>
      <c r="L23" s="272"/>
      <c r="M23" s="272"/>
      <c r="N23" s="272"/>
      <c r="O23" s="272"/>
      <c r="P23" s="272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86"/>
      <c r="AW23" s="86"/>
      <c r="AX23" s="86"/>
      <c r="AY23" s="86"/>
      <c r="AZ23" s="86"/>
      <c r="BA23" s="86"/>
      <c r="BB23" s="77"/>
      <c r="BC23" s="77"/>
      <c r="BD23" s="77"/>
      <c r="BE23" s="77"/>
      <c r="BF23" s="77"/>
      <c r="BG23" s="77"/>
      <c r="BH23" s="86"/>
      <c r="BI23" s="86"/>
      <c r="BJ23" s="86"/>
      <c r="BK23" s="86"/>
      <c r="BL23" s="86"/>
    </row>
    <row r="24" spans="1:73">
      <c r="A24" s="77"/>
      <c r="B24" s="77"/>
      <c r="C24" s="77"/>
      <c r="D24" s="77"/>
      <c r="E24" s="77"/>
      <c r="F24" s="77"/>
      <c r="G24" s="96"/>
      <c r="H24" s="90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96"/>
      <c r="U24" s="266"/>
      <c r="V24" s="267"/>
      <c r="W24" s="267"/>
      <c r="X24" s="267"/>
      <c r="Y24" s="267"/>
      <c r="Z24" s="267"/>
      <c r="AA24" s="267"/>
      <c r="AB24" s="26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</row>
    <row r="25" spans="1:73"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212"/>
      <c r="BL25" s="212"/>
      <c r="BM25" s="134"/>
      <c r="BN25" s="133"/>
      <c r="BO25" s="133"/>
      <c r="BP25" s="133"/>
      <c r="BQ25" s="133"/>
      <c r="BR25" s="133"/>
      <c r="BS25" s="133"/>
      <c r="BT25" s="133"/>
      <c r="BU25" s="133"/>
    </row>
    <row r="26" spans="1:73">
      <c r="O26" s="134"/>
      <c r="P26" s="134"/>
      <c r="Q26" s="134"/>
      <c r="R26" s="134"/>
      <c r="S26" s="213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212"/>
      <c r="BL26" s="212"/>
      <c r="BM26" s="134"/>
      <c r="BN26" s="133"/>
      <c r="BO26" s="133"/>
      <c r="BP26" s="133"/>
      <c r="BQ26" s="133"/>
      <c r="BR26" s="133"/>
      <c r="BS26" s="133"/>
      <c r="BT26" s="133"/>
      <c r="BU26" s="133"/>
    </row>
    <row r="27" spans="1:73">
      <c r="O27" s="134"/>
      <c r="P27" s="134"/>
      <c r="Q27" s="134"/>
      <c r="R27" s="134"/>
      <c r="S27" s="213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3"/>
      <c r="BO27" s="133"/>
      <c r="BP27" s="133"/>
      <c r="BQ27" s="133"/>
      <c r="BR27" s="133"/>
      <c r="BS27" s="133"/>
      <c r="BT27" s="133"/>
      <c r="BU27" s="133"/>
    </row>
    <row r="28" spans="1:73"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212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3"/>
      <c r="BO28" s="133"/>
      <c r="BP28" s="133"/>
      <c r="BQ28" s="133"/>
      <c r="BR28" s="133"/>
      <c r="BS28" s="133"/>
      <c r="BT28" s="133"/>
      <c r="BU28" s="133"/>
    </row>
    <row r="29" spans="1:73">
      <c r="O29" s="134"/>
      <c r="P29" s="134"/>
      <c r="Q29" s="134"/>
      <c r="R29" s="134"/>
      <c r="S29" s="134"/>
      <c r="T29" s="134"/>
      <c r="U29" s="134"/>
      <c r="V29" s="134"/>
      <c r="W29" s="213"/>
      <c r="X29" s="213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212"/>
      <c r="BC29" s="213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3"/>
      <c r="BO29" s="133"/>
      <c r="BP29" s="133"/>
      <c r="BQ29" s="133"/>
      <c r="BR29" s="133"/>
      <c r="BS29" s="133"/>
      <c r="BT29" s="133"/>
      <c r="BU29" s="133"/>
    </row>
    <row r="30" spans="1:73">
      <c r="O30" s="134"/>
      <c r="P30" s="134"/>
      <c r="Q30" s="134"/>
      <c r="R30" s="134"/>
      <c r="S30" s="134"/>
      <c r="T30" s="134"/>
      <c r="U30" s="134"/>
      <c r="V30" s="134"/>
      <c r="W30" s="213"/>
      <c r="X30" s="213"/>
      <c r="Y30" s="134"/>
      <c r="Z30" s="134"/>
      <c r="AA30" s="134"/>
      <c r="AB30" s="134"/>
      <c r="AC30" s="134"/>
      <c r="AD30" s="134"/>
      <c r="AE30" s="212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213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213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3"/>
      <c r="BO30" s="133"/>
      <c r="BP30" s="133"/>
      <c r="BQ30" s="133"/>
      <c r="BR30" s="133"/>
      <c r="BS30" s="133"/>
      <c r="BT30" s="133"/>
      <c r="BU30" s="133"/>
    </row>
    <row r="31" spans="1:73"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212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213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3"/>
      <c r="BO31" s="133"/>
      <c r="BP31" s="133"/>
      <c r="BQ31" s="133"/>
      <c r="BR31" s="133"/>
      <c r="BS31" s="133"/>
      <c r="BT31" s="133"/>
      <c r="BU31" s="133"/>
    </row>
    <row r="32" spans="1:73"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3"/>
      <c r="BO32" s="133"/>
      <c r="BP32" s="133"/>
      <c r="BQ32" s="133"/>
      <c r="BR32" s="133"/>
      <c r="BS32" s="133"/>
      <c r="BT32" s="133"/>
      <c r="BU32" s="133"/>
    </row>
  </sheetData>
  <sheetProtection password="CE20" sheet="1" objects="1" scenarios="1" selectLockedCells="1" selectUnlockedCells="1"/>
  <mergeCells count="349">
    <mergeCell ref="M10:M11"/>
    <mergeCell ref="AJ12:AJ13"/>
    <mergeCell ref="N12:N13"/>
    <mergeCell ref="AK12:AK13"/>
    <mergeCell ref="AS12:AS13"/>
    <mergeCell ref="BL14:BL15"/>
    <mergeCell ref="AG18:AO19"/>
    <mergeCell ref="AU18:BB19"/>
    <mergeCell ref="H21:P23"/>
    <mergeCell ref="AG21:AO22"/>
    <mergeCell ref="AU21:BB22"/>
    <mergeCell ref="BK14:BK15"/>
    <mergeCell ref="BB14:BB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T14:T15"/>
    <mergeCell ref="U14:U15"/>
    <mergeCell ref="U24:AB24"/>
    <mergeCell ref="BC14:BC15"/>
    <mergeCell ref="BD14:BD15"/>
    <mergeCell ref="BE14:BE15"/>
    <mergeCell ref="BF14:BF15"/>
    <mergeCell ref="BG14:BG15"/>
    <mergeCell ref="BH14:BH15"/>
    <mergeCell ref="BI14:BI15"/>
    <mergeCell ref="BJ14:BJ15"/>
    <mergeCell ref="AT14:AT15"/>
    <mergeCell ref="AU14:AU15"/>
    <mergeCell ref="AV14:AV15"/>
    <mergeCell ref="AW14:AW15"/>
    <mergeCell ref="AX14:AX15"/>
    <mergeCell ref="AY14:AY15"/>
    <mergeCell ref="AZ14:AZ15"/>
    <mergeCell ref="BA14:BA15"/>
    <mergeCell ref="AD14:AD15"/>
    <mergeCell ref="AE14:AE15"/>
    <mergeCell ref="AF14:AF15"/>
    <mergeCell ref="AG14:AG15"/>
    <mergeCell ref="AH14:AH15"/>
    <mergeCell ref="AI14:AI15"/>
    <mergeCell ref="AJ14:AJ15"/>
    <mergeCell ref="V14:V15"/>
    <mergeCell ref="W14:W15"/>
    <mergeCell ref="X14:X15"/>
    <mergeCell ref="Y14:Y15"/>
    <mergeCell ref="Z14:Z15"/>
    <mergeCell ref="AA14:AA15"/>
    <mergeCell ref="AC14:AC15"/>
    <mergeCell ref="AB14:AB15"/>
    <mergeCell ref="BH12:BH13"/>
    <mergeCell ref="AZ12:AZ13"/>
    <mergeCell ref="BA12:BA13"/>
    <mergeCell ref="BB12:BB13"/>
    <mergeCell ref="BC12:BC13"/>
    <mergeCell ref="BD12:BD13"/>
    <mergeCell ref="BE12:BE13"/>
    <mergeCell ref="BF12:BF13"/>
    <mergeCell ref="BG12:BG13"/>
    <mergeCell ref="AO12:AO13"/>
    <mergeCell ref="AP12:AP13"/>
    <mergeCell ref="AQ12:AQ13"/>
    <mergeCell ref="AR12:AR13"/>
    <mergeCell ref="AT12:AT13"/>
    <mergeCell ref="AU12:AU13"/>
    <mergeCell ref="AV12:AV13"/>
    <mergeCell ref="BI12:BI13"/>
    <mergeCell ref="BJ12:BJ13"/>
    <mergeCell ref="BK12:BK13"/>
    <mergeCell ref="BL12:BL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AY12:AY13"/>
    <mergeCell ref="AW12:AW13"/>
    <mergeCell ref="AX12:AX13"/>
    <mergeCell ref="BJ10:BJ11"/>
    <mergeCell ref="BK10:BK11"/>
    <mergeCell ref="BL10:BL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O12:O13"/>
    <mergeCell ref="P12:P13"/>
    <mergeCell ref="Q12:Q13"/>
    <mergeCell ref="S12:S13"/>
    <mergeCell ref="T12:T13"/>
    <mergeCell ref="U12:U13"/>
    <mergeCell ref="V12:V13"/>
    <mergeCell ref="W12:W13"/>
    <mergeCell ref="X12:X13"/>
    <mergeCell ref="BA10:BA11"/>
    <mergeCell ref="BB10:BB11"/>
    <mergeCell ref="BC10:BC11"/>
    <mergeCell ref="BD10:BD11"/>
    <mergeCell ref="BE10:BE11"/>
    <mergeCell ref="BF10:BF11"/>
    <mergeCell ref="BG10:B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Y10:Y11"/>
    <mergeCell ref="Z10:Z11"/>
    <mergeCell ref="AA10:AA11"/>
    <mergeCell ref="AB10:AB11"/>
    <mergeCell ref="AC10:AC11"/>
    <mergeCell ref="AD10:AD11"/>
    <mergeCell ref="BH10:BH11"/>
    <mergeCell ref="BI10:BI11"/>
    <mergeCell ref="AQ10:AQ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AE10:AE11"/>
    <mergeCell ref="AF10:AF11"/>
    <mergeCell ref="AG10:AG11"/>
    <mergeCell ref="BL8:B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BC8:BC9"/>
    <mergeCell ref="BD8:BD9"/>
    <mergeCell ref="BE8:BE9"/>
    <mergeCell ref="BF8:BF9"/>
    <mergeCell ref="BG8:BG9"/>
    <mergeCell ref="BH8:BH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B8:AB9"/>
    <mergeCell ref="AC8:AC9"/>
    <mergeCell ref="AD8:AD9"/>
    <mergeCell ref="AE8:AE9"/>
    <mergeCell ref="AF8:AF9"/>
    <mergeCell ref="AG8:AG9"/>
    <mergeCell ref="BI8:BI9"/>
    <mergeCell ref="BJ8:BJ9"/>
    <mergeCell ref="BK8:BK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AH8:AH9"/>
    <mergeCell ref="AI8:AI9"/>
    <mergeCell ref="AJ8:AJ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P5:AP6"/>
    <mergeCell ref="AQ5:AQ6"/>
    <mergeCell ref="AR5:AR6"/>
    <mergeCell ref="AT5:AT6"/>
    <mergeCell ref="AU5:AU6"/>
    <mergeCell ref="AV5:AV6"/>
    <mergeCell ref="BE5:BE7"/>
    <mergeCell ref="BF5:BG5"/>
    <mergeCell ref="BH5:BH7"/>
    <mergeCell ref="BC6:BD6"/>
    <mergeCell ref="BF6:BF7"/>
    <mergeCell ref="BG6:BG7"/>
    <mergeCell ref="X4:Z4"/>
    <mergeCell ref="AD5:AD6"/>
    <mergeCell ref="AE5:AE6"/>
    <mergeCell ref="AG5:AG6"/>
    <mergeCell ref="AH5:AH6"/>
    <mergeCell ref="AI5:AI6"/>
    <mergeCell ref="AK5:AK6"/>
    <mergeCell ref="AF4:AF6"/>
    <mergeCell ref="AG4:AI4"/>
    <mergeCell ref="AJ4:AJ6"/>
    <mergeCell ref="AK4:AN4"/>
    <mergeCell ref="BJ4:BJ7"/>
    <mergeCell ref="BK4:BK7"/>
    <mergeCell ref="BL4:BL7"/>
    <mergeCell ref="B5:B6"/>
    <mergeCell ref="C5:C6"/>
    <mergeCell ref="D5:D6"/>
    <mergeCell ref="E5:E6"/>
    <mergeCell ref="G5:G6"/>
    <mergeCell ref="H5:H6"/>
    <mergeCell ref="I5:I6"/>
    <mergeCell ref="K5:K6"/>
    <mergeCell ref="L5:L6"/>
    <mergeCell ref="M5:M6"/>
    <mergeCell ref="O5:O6"/>
    <mergeCell ref="P5:P6"/>
    <mergeCell ref="Q5:Q6"/>
    <mergeCell ref="R5:R6"/>
    <mergeCell ref="T5:T6"/>
    <mergeCell ref="U5:U6"/>
    <mergeCell ref="V5:V6"/>
    <mergeCell ref="X5:X6"/>
    <mergeCell ref="S4:S6"/>
    <mergeCell ref="T4:V4"/>
    <mergeCell ref="W4:W6"/>
    <mergeCell ref="AX4:BA4"/>
    <mergeCell ref="BB4:BB7"/>
    <mergeCell ref="BC4:BD5"/>
    <mergeCell ref="BE4:BH4"/>
    <mergeCell ref="AX5:AX6"/>
    <mergeCell ref="AY5:AY6"/>
    <mergeCell ref="AZ5:AZ6"/>
    <mergeCell ref="BA5:BA6"/>
    <mergeCell ref="BI4:BI7"/>
    <mergeCell ref="A1:BA1"/>
    <mergeCell ref="BB1:BL1"/>
    <mergeCell ref="A4:A7"/>
    <mergeCell ref="B4:E4"/>
    <mergeCell ref="F4:F6"/>
    <mergeCell ref="G4:I4"/>
    <mergeCell ref="J4:J6"/>
    <mergeCell ref="K4:M4"/>
    <mergeCell ref="N4:N6"/>
    <mergeCell ref="O4:R4"/>
    <mergeCell ref="AA4:AA6"/>
    <mergeCell ref="AB4:AE4"/>
    <mergeCell ref="Y5:Y6"/>
    <mergeCell ref="Z5:Z6"/>
    <mergeCell ref="AB5:AB6"/>
    <mergeCell ref="AC5:AC6"/>
    <mergeCell ref="AO4:AR4"/>
    <mergeCell ref="AS4:AS6"/>
    <mergeCell ref="AL5:AL6"/>
    <mergeCell ref="AM5:AM6"/>
    <mergeCell ref="AN5:AN6"/>
    <mergeCell ref="AO5:AO6"/>
    <mergeCell ref="AT4:AV4"/>
    <mergeCell ref="AW4:AW6"/>
    <mergeCell ref="BK25:BK26"/>
    <mergeCell ref="BL25:BL26"/>
    <mergeCell ref="S26:S27"/>
    <mergeCell ref="AP30:AP31"/>
    <mergeCell ref="R12:R13"/>
    <mergeCell ref="AE30:AE31"/>
    <mergeCell ref="W29:W30"/>
    <mergeCell ref="X29:X30"/>
    <mergeCell ref="BC29:BC30"/>
    <mergeCell ref="BB28:BB29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L12:AL13"/>
    <mergeCell ref="AM12:AM13"/>
    <mergeCell ref="AN12:AN13"/>
  </mergeCells>
  <pageMargins left="0.39370078740157483" right="0.39370078740157483" top="0.39370078740157483" bottom="0.39370078740157483" header="0" footer="0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 лист </vt:lpstr>
      <vt:lpstr>план </vt:lpstr>
      <vt:lpstr>график</vt:lpstr>
      <vt:lpstr>график!Область_печати</vt:lpstr>
      <vt:lpstr>'план '!Область_печати</vt:lpstr>
      <vt:lpstr>'тит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admin_3</cp:lastModifiedBy>
  <cp:lastPrinted>2017-08-22T12:16:12Z</cp:lastPrinted>
  <dcterms:created xsi:type="dcterms:W3CDTF">2011-01-22T15:48:18Z</dcterms:created>
  <dcterms:modified xsi:type="dcterms:W3CDTF">2018-01-25T07:19:03Z</dcterms:modified>
</cp:coreProperties>
</file>