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105" windowWidth="15210" windowHeight="9510" activeTab="1"/>
  </bookViews>
  <sheets>
    <sheet name="тит лист" sheetId="12" r:id="rId1"/>
    <sheet name="ПЛАН" sheetId="10" r:id="rId2"/>
    <sheet name="график" sheetId="11" r:id="rId3"/>
    <sheet name="тит лист (3)" sheetId="14" r:id="rId4"/>
  </sheets>
  <definedNames>
    <definedName name="_xlnm.Print_Area" localSheetId="2">график!$A$1:$BL$25</definedName>
    <definedName name="_xlnm.Print_Area" localSheetId="1">ПЛАН!$A$1:$Q$66</definedName>
    <definedName name="_xlnm.Print_Area" localSheetId="0">'тит лист'!$A$1:$N$25</definedName>
    <definedName name="_xlnm.Print_Area" localSheetId="3">'тит лист (3)'!$A$1:$N$25</definedName>
  </definedNames>
  <calcPr calcId="124519"/>
</workbook>
</file>

<file path=xl/calcChain.xml><?xml version="1.0" encoding="utf-8"?>
<calcChain xmlns="http://schemas.openxmlformats.org/spreadsheetml/2006/main">
  <c r="Q61" i="10"/>
  <c r="S15"/>
  <c r="S11"/>
  <c r="R29"/>
  <c r="BD10" i="11"/>
  <c r="BD12"/>
  <c r="BD14"/>
  <c r="BD8"/>
  <c r="BD16" l="1"/>
  <c r="H8" i="10"/>
  <c r="G8"/>
  <c r="E31"/>
  <c r="E32"/>
  <c r="E33"/>
  <c r="E10"/>
  <c r="E12"/>
  <c r="E13"/>
  <c r="E8" s="1"/>
  <c r="E14"/>
  <c r="E15"/>
  <c r="E16"/>
  <c r="E18"/>
  <c r="E19"/>
  <c r="Q63"/>
  <c r="P63"/>
  <c r="O63"/>
  <c r="N63"/>
  <c r="M63"/>
  <c r="L63"/>
  <c r="K63"/>
  <c r="J62"/>
  <c r="K62"/>
  <c r="L62"/>
  <c r="M62"/>
  <c r="N62"/>
  <c r="O62"/>
  <c r="Q62"/>
  <c r="P62"/>
  <c r="Q50"/>
  <c r="P50"/>
  <c r="O50"/>
  <c r="P46"/>
  <c r="O46"/>
  <c r="N46"/>
  <c r="N41"/>
  <c r="L30"/>
  <c r="M30"/>
  <c r="P21"/>
  <c r="O21"/>
  <c r="N21"/>
  <c r="M8"/>
  <c r="N8"/>
  <c r="O8"/>
  <c r="P8"/>
  <c r="Q8"/>
  <c r="L8"/>
  <c r="K8"/>
  <c r="J8"/>
  <c r="F31" l="1"/>
  <c r="F32"/>
  <c r="F33"/>
  <c r="F34"/>
  <c r="F35"/>
  <c r="D35" s="1"/>
  <c r="P61"/>
  <c r="O61"/>
  <c r="N61"/>
  <c r="M61"/>
  <c r="L61"/>
  <c r="K61"/>
  <c r="J61"/>
  <c r="F20"/>
  <c r="D20" s="1"/>
  <c r="F19"/>
  <c r="D19" s="1"/>
  <c r="F18"/>
  <c r="D18" s="1"/>
  <c r="F16"/>
  <c r="G16" s="1"/>
  <c r="F10"/>
  <c r="G10" s="1"/>
  <c r="G18" l="1"/>
  <c r="F30"/>
  <c r="G20"/>
  <c r="G19"/>
  <c r="D16"/>
  <c r="D10"/>
  <c r="BK16" i="11" l="1"/>
  <c r="BJ16"/>
  <c r="BI16"/>
  <c r="BH16"/>
  <c r="BG16"/>
  <c r="BF16"/>
  <c r="BE16"/>
  <c r="BC16"/>
  <c r="BL14"/>
  <c r="BL12"/>
  <c r="BL10"/>
  <c r="BL8"/>
  <c r="BL16" l="1"/>
  <c r="J63" i="10" l="1"/>
  <c r="R63" l="1"/>
  <c r="R62"/>
  <c r="R61"/>
  <c r="S16"/>
  <c r="R16"/>
  <c r="R13"/>
  <c r="R9"/>
  <c r="R64" l="1"/>
  <c r="S57" s="1"/>
  <c r="S13"/>
  <c r="F53" l="1"/>
  <c r="D53" s="1"/>
  <c r="F52"/>
  <c r="F54"/>
  <c r="F55"/>
  <c r="F51"/>
  <c r="F48"/>
  <c r="E48" s="1"/>
  <c r="F49"/>
  <c r="F47"/>
  <c r="F43"/>
  <c r="F44"/>
  <c r="F45"/>
  <c r="F42"/>
  <c r="F41" s="1"/>
  <c r="F38"/>
  <c r="F39"/>
  <c r="F40"/>
  <c r="F37"/>
  <c r="F23"/>
  <c r="F24"/>
  <c r="F25"/>
  <c r="D25" s="1"/>
  <c r="F26"/>
  <c r="F27"/>
  <c r="E27" s="1"/>
  <c r="F22"/>
  <c r="E37" l="1"/>
  <c r="E36" s="1"/>
  <c r="F36"/>
  <c r="F46"/>
  <c r="R46" s="1"/>
  <c r="E30"/>
  <c r="D55"/>
  <c r="D54"/>
  <c r="D52"/>
  <c r="D51"/>
  <c r="N50"/>
  <c r="M50"/>
  <c r="L50"/>
  <c r="K50"/>
  <c r="J50"/>
  <c r="I50"/>
  <c r="H50"/>
  <c r="E50"/>
  <c r="D49"/>
  <c r="D48"/>
  <c r="G47"/>
  <c r="Q46"/>
  <c r="M46"/>
  <c r="L46"/>
  <c r="K46"/>
  <c r="J46"/>
  <c r="I46"/>
  <c r="H46"/>
  <c r="E46"/>
  <c r="D45"/>
  <c r="D44"/>
  <c r="G43"/>
  <c r="G42"/>
  <c r="Q41"/>
  <c r="P41"/>
  <c r="O41"/>
  <c r="M41"/>
  <c r="L41"/>
  <c r="K41"/>
  <c r="J41"/>
  <c r="I41"/>
  <c r="H41"/>
  <c r="E41"/>
  <c r="D40"/>
  <c r="D39"/>
  <c r="G38"/>
  <c r="D37"/>
  <c r="Q36"/>
  <c r="P36"/>
  <c r="O36"/>
  <c r="N36"/>
  <c r="M36"/>
  <c r="L36"/>
  <c r="K36"/>
  <c r="J36"/>
  <c r="I36"/>
  <c r="H36"/>
  <c r="D34"/>
  <c r="D33"/>
  <c r="G32"/>
  <c r="Q30"/>
  <c r="P30"/>
  <c r="O30"/>
  <c r="N30"/>
  <c r="K30"/>
  <c r="J30"/>
  <c r="I30"/>
  <c r="H30"/>
  <c r="G27"/>
  <c r="D26"/>
  <c r="D24"/>
  <c r="G23"/>
  <c r="Q21"/>
  <c r="M21"/>
  <c r="L21"/>
  <c r="K21"/>
  <c r="J21"/>
  <c r="I21"/>
  <c r="H21"/>
  <c r="E21"/>
  <c r="F15"/>
  <c r="F13"/>
  <c r="F14"/>
  <c r="F17"/>
  <c r="F12"/>
  <c r="R11"/>
  <c r="F11"/>
  <c r="F9"/>
  <c r="I8"/>
  <c r="R57" l="1"/>
  <c r="F8"/>
  <c r="E9"/>
  <c r="D9" s="1"/>
  <c r="D15"/>
  <c r="D17"/>
  <c r="D14"/>
  <c r="D11"/>
  <c r="G12"/>
  <c r="D12"/>
  <c r="D13"/>
  <c r="I28"/>
  <c r="I57" s="1"/>
  <c r="I29"/>
  <c r="H29"/>
  <c r="H28"/>
  <c r="H57" s="1"/>
  <c r="L29"/>
  <c r="L28"/>
  <c r="K29"/>
  <c r="K28"/>
  <c r="J29"/>
  <c r="J28"/>
  <c r="J57" s="1"/>
  <c r="E28"/>
  <c r="M28"/>
  <c r="S14" s="1"/>
  <c r="M29"/>
  <c r="Q29"/>
  <c r="Q28"/>
  <c r="P29"/>
  <c r="P28"/>
  <c r="O28"/>
  <c r="O29"/>
  <c r="N29"/>
  <c r="N28"/>
  <c r="G24"/>
  <c r="G33"/>
  <c r="G17"/>
  <c r="G52"/>
  <c r="G11"/>
  <c r="G13"/>
  <c r="F21"/>
  <c r="G9"/>
  <c r="G26"/>
  <c r="G31"/>
  <c r="D38"/>
  <c r="D36" s="1"/>
  <c r="G22"/>
  <c r="D50"/>
  <c r="E29"/>
  <c r="D47"/>
  <c r="D22"/>
  <c r="D31"/>
  <c r="G14"/>
  <c r="G15"/>
  <c r="D23"/>
  <c r="G25"/>
  <c r="D27"/>
  <c r="D32"/>
  <c r="G37"/>
  <c r="G36" s="1"/>
  <c r="D42"/>
  <c r="G41"/>
  <c r="G48"/>
  <c r="G46" s="1"/>
  <c r="F50"/>
  <c r="R50" s="1"/>
  <c r="G51"/>
  <c r="G55"/>
  <c r="R41"/>
  <c r="D8" l="1"/>
  <c r="R15"/>
  <c r="R14"/>
  <c r="R10"/>
  <c r="E57"/>
  <c r="R36"/>
  <c r="F29"/>
  <c r="R30"/>
  <c r="F28"/>
  <c r="F57" s="1"/>
  <c r="G30"/>
  <c r="G50"/>
  <c r="D41"/>
  <c r="D30"/>
  <c r="D46"/>
  <c r="G21"/>
  <c r="D21"/>
  <c r="G28" l="1"/>
  <c r="G57" s="1"/>
  <c r="G29"/>
  <c r="D28"/>
  <c r="D57" s="1"/>
  <c r="D29"/>
</calcChain>
</file>

<file path=xl/sharedStrings.xml><?xml version="1.0" encoding="utf-8"?>
<sst xmlns="http://schemas.openxmlformats.org/spreadsheetml/2006/main" count="462" uniqueCount="247">
  <si>
    <t>Государственная итоговая аттестация</t>
  </si>
  <si>
    <t>Всего</t>
  </si>
  <si>
    <t>I курс</t>
  </si>
  <si>
    <t>II курс</t>
  </si>
  <si>
    <t>III курс</t>
  </si>
  <si>
    <t>Индекс</t>
  </si>
  <si>
    <t>Формы промежуточной аттестации</t>
  </si>
  <si>
    <t>Учебная нагрузка обучающихся (час.)</t>
  </si>
  <si>
    <t>максимальная</t>
  </si>
  <si>
    <t>обязательная аудиторная</t>
  </si>
  <si>
    <t>в т.ч.</t>
  </si>
  <si>
    <t>Распределение обязательной нагрузки по курсам и семестрам (час. в семестр)</t>
  </si>
  <si>
    <t>всего занятий</t>
  </si>
  <si>
    <t>самостоятельная работа</t>
  </si>
  <si>
    <t>О.00</t>
  </si>
  <si>
    <t>ОП.00</t>
  </si>
  <si>
    <t>История</t>
  </si>
  <si>
    <t>Иностранный язык</t>
  </si>
  <si>
    <t>Физическая культура</t>
  </si>
  <si>
    <t>Безопасность жизнедеятельности</t>
  </si>
  <si>
    <t>П.00</t>
  </si>
  <si>
    <t>ПМ.01</t>
  </si>
  <si>
    <t>МДК.01.01</t>
  </si>
  <si>
    <t>ПМ.02</t>
  </si>
  <si>
    <t>МДК.02.01</t>
  </si>
  <si>
    <t>ПМ.03</t>
  </si>
  <si>
    <t>МДК.03.01</t>
  </si>
  <si>
    <t>учебной практики</t>
  </si>
  <si>
    <t>экзаменов</t>
  </si>
  <si>
    <t>дифф.зачетов</t>
  </si>
  <si>
    <t>зачетов</t>
  </si>
  <si>
    <t>лекций</t>
  </si>
  <si>
    <t>лаб. и практ. занятий,вкл. семинары</t>
  </si>
  <si>
    <t>курсовых работ (проектов)</t>
  </si>
  <si>
    <t>ГИА</t>
  </si>
  <si>
    <t>УЧЕБНЫЙ ПЛАН</t>
  </si>
  <si>
    <t>IV курс</t>
  </si>
  <si>
    <t>ПМ.00</t>
  </si>
  <si>
    <t>ПП.02</t>
  </si>
  <si>
    <t>ДЗ</t>
  </si>
  <si>
    <t>ОП.01</t>
  </si>
  <si>
    <t>ОП.02</t>
  </si>
  <si>
    <t>ОП.03</t>
  </si>
  <si>
    <t>ОП.04</t>
  </si>
  <si>
    <t>ОП.05</t>
  </si>
  <si>
    <t>ОП.06</t>
  </si>
  <si>
    <r>
      <t xml:space="preserve">Форма обучения - </t>
    </r>
    <r>
      <rPr>
        <b/>
        <u/>
        <sz val="14"/>
        <rFont val="Times New Roman"/>
        <family val="1"/>
        <charset val="204"/>
      </rPr>
      <t xml:space="preserve">  очная</t>
    </r>
    <r>
      <rPr>
        <u/>
        <sz val="14"/>
        <rFont val="Times New Roman"/>
        <family val="1"/>
        <charset val="204"/>
      </rPr>
      <t xml:space="preserve">  </t>
    </r>
  </si>
  <si>
    <t xml:space="preserve">основного общего образования </t>
  </si>
  <si>
    <t>-/Э</t>
  </si>
  <si>
    <t>-/ДЗ</t>
  </si>
  <si>
    <t>1                   семестр 17 нед.</t>
  </si>
  <si>
    <t>2                   семестр 22 нед.</t>
  </si>
  <si>
    <t>Профессиональные модули</t>
  </si>
  <si>
    <t>аудит.</t>
  </si>
  <si>
    <t>максим.</t>
  </si>
  <si>
    <t>1 курс</t>
  </si>
  <si>
    <t>2 курс</t>
  </si>
  <si>
    <t xml:space="preserve">Производственная практика </t>
  </si>
  <si>
    <t>Учебная практика</t>
  </si>
  <si>
    <t>4 курс</t>
  </si>
  <si>
    <t>Эк</t>
  </si>
  <si>
    <t>ПП.01</t>
  </si>
  <si>
    <t>МДК.02.02</t>
  </si>
  <si>
    <t>Производственная практика</t>
  </si>
  <si>
    <t>ПП.03</t>
  </si>
  <si>
    <t>ПМ.04</t>
  </si>
  <si>
    <t>МДК.04.01</t>
  </si>
  <si>
    <t>МДК.04.02</t>
  </si>
  <si>
    <t>ПП.04</t>
  </si>
  <si>
    <t>ПМ.05</t>
  </si>
  <si>
    <t>МДК.05.01</t>
  </si>
  <si>
    <t>ПП.05</t>
  </si>
  <si>
    <t>3                   семестр 16 нед.</t>
  </si>
  <si>
    <t>производств. практики</t>
  </si>
  <si>
    <t>Химия</t>
  </si>
  <si>
    <t>Биология</t>
  </si>
  <si>
    <t>Физика</t>
  </si>
  <si>
    <t>МДК.01.02</t>
  </si>
  <si>
    <t>МДК.01.03</t>
  </si>
  <si>
    <t>МДК.03.02</t>
  </si>
  <si>
    <t>МДК.05.02</t>
  </si>
  <si>
    <t>5                   семестр 16 нед.</t>
  </si>
  <si>
    <t>6                   семестр 23 нед.</t>
  </si>
  <si>
    <t>-/ДЗ/-/ДЗ</t>
  </si>
  <si>
    <t>УП.02</t>
  </si>
  <si>
    <t>Основы автоматизации производства</t>
  </si>
  <si>
    <t>Авиационные материалы</t>
  </si>
  <si>
    <t>Основы черчения</t>
  </si>
  <si>
    <t>Допуски, посадки и технические измерения</t>
  </si>
  <si>
    <t>Стандартизация</t>
  </si>
  <si>
    <t>Сборка узлов и агрегатов средней сложности по чертежам и технологиям с применением сборочного инструмента, установка на изделие агрегатов, не требующих нивелировки и регулирования</t>
  </si>
  <si>
    <t>Авиационные двигатели</t>
  </si>
  <si>
    <t>Технология сборки самолётов</t>
  </si>
  <si>
    <t>Сборочная оснастка</t>
  </si>
  <si>
    <t>Выполнение слесарных операций (сверление, развёртывание отверстий, подгонка простых деталей)</t>
  </si>
  <si>
    <t>Конструкция самолётов</t>
  </si>
  <si>
    <t>Слесарная обработка материалов</t>
  </si>
  <si>
    <t>Распаковка, расконсервация деталей и узлов двигателя</t>
  </si>
  <si>
    <t>УП.03</t>
  </si>
  <si>
    <t>Бортовые системы самолёта</t>
  </si>
  <si>
    <t>Стыковка и нивелировка агрегатов самолёта с доводкой стыкуемых поверхностей по 7-10 квалитетам</t>
  </si>
  <si>
    <t>Установка деталей каркаса на герметик, монтаж труб гидравлических и топливных систем, систем управления, промывка и испытание ситем на герметичность</t>
  </si>
  <si>
    <t>Испытательное оборудование</t>
  </si>
  <si>
    <t>Технология испытания бортовых систем</t>
  </si>
  <si>
    <t>ФК.00</t>
  </si>
  <si>
    <r>
      <t>Квалификация :</t>
    </r>
    <r>
      <rPr>
        <b/>
        <u/>
        <sz val="14"/>
        <rFont val="Times New Roman"/>
        <family val="1"/>
        <charset val="204"/>
      </rPr>
      <t xml:space="preserve"> слесарь-сборщик двигателей;                                       слесарь-сборщик летательных аппаратов</t>
    </r>
  </si>
  <si>
    <r>
      <t xml:space="preserve">Нормативный срок обучения -                 </t>
    </r>
    <r>
      <rPr>
        <b/>
        <u/>
        <sz val="14"/>
        <rFont val="Times New Roman"/>
        <family val="1"/>
        <charset val="204"/>
      </rPr>
      <t xml:space="preserve"> 3 </t>
    </r>
    <r>
      <rPr>
        <sz val="14"/>
        <rFont val="Times New Roman"/>
        <family val="1"/>
        <charset val="204"/>
      </rPr>
      <t xml:space="preserve"> года и</t>
    </r>
    <r>
      <rPr>
        <b/>
        <sz val="14"/>
        <rFont val="Times New Roman"/>
        <family val="1"/>
        <charset val="204"/>
      </rPr>
      <t xml:space="preserve"> </t>
    </r>
    <r>
      <rPr>
        <b/>
        <u/>
        <sz val="14"/>
        <rFont val="Times New Roman"/>
        <family val="1"/>
        <charset val="204"/>
      </rPr>
      <t xml:space="preserve"> 10 </t>
    </r>
    <r>
      <rPr>
        <sz val="14"/>
        <rFont val="Times New Roman"/>
        <family val="1"/>
        <charset val="204"/>
      </rPr>
      <t xml:space="preserve"> мес на базе                                        </t>
    </r>
  </si>
  <si>
    <r>
      <rPr>
        <b/>
        <u/>
        <sz val="14"/>
        <rFont val="Times New Roman"/>
        <family val="1"/>
        <charset val="204"/>
      </rPr>
      <t xml:space="preserve"> 1 </t>
    </r>
    <r>
      <rPr>
        <sz val="14"/>
        <rFont val="Times New Roman"/>
        <family val="1"/>
        <charset val="204"/>
      </rPr>
      <t xml:space="preserve"> год и </t>
    </r>
    <r>
      <rPr>
        <b/>
        <u/>
        <sz val="14"/>
        <rFont val="Times New Roman"/>
        <family val="1"/>
        <charset val="204"/>
      </rPr>
      <t xml:space="preserve"> 10 </t>
    </r>
    <r>
      <rPr>
        <sz val="14"/>
        <rFont val="Times New Roman"/>
        <family val="1"/>
        <charset val="204"/>
      </rPr>
      <t xml:space="preserve"> мес на базе</t>
    </r>
  </si>
  <si>
    <t xml:space="preserve">среднего общего образования </t>
  </si>
  <si>
    <t>2. План учебного процесса (основная профессиональная образовательная программа подготовки квалифицированных рабочих и служащих)</t>
  </si>
  <si>
    <t>УП.05</t>
  </si>
  <si>
    <r>
      <t>Консультации</t>
    </r>
    <r>
      <rPr>
        <sz val="12"/>
        <rFont val="Times New Roman"/>
        <family val="1"/>
        <charset val="204"/>
      </rPr>
      <t xml:space="preserve"> на учебную группу по 4 часа в год ( на каждого обучающегося)</t>
    </r>
  </si>
  <si>
    <t>Государственная (итоговая) аттестация - 2 недели</t>
  </si>
  <si>
    <t>-/-/ДЗ</t>
  </si>
  <si>
    <t>-/З/ДЗ</t>
  </si>
  <si>
    <t>1/7/1</t>
  </si>
  <si>
    <r>
      <t xml:space="preserve">по профессии среднего профессионального образования </t>
    </r>
    <r>
      <rPr>
        <u/>
        <sz val="16"/>
        <rFont val="Times New Roman"/>
        <family val="1"/>
        <charset val="204"/>
      </rPr>
      <t xml:space="preserve">                       </t>
    </r>
    <r>
      <rPr>
        <b/>
        <u/>
        <sz val="16"/>
        <rFont val="Times New Roman"/>
        <family val="1"/>
        <charset val="204"/>
      </rPr>
      <t>160108.02 Слесарь-сборщик авиационной техники</t>
    </r>
  </si>
  <si>
    <t>1. График учебного процесса по неделям</t>
  </si>
  <si>
    <t>2. Сводные данные по бюджету времени</t>
  </si>
  <si>
    <t>Курс</t>
  </si>
  <si>
    <t>Сентябрь</t>
  </si>
  <si>
    <t>29 сен - 5 окт</t>
  </si>
  <si>
    <t>Октябрь</t>
  </si>
  <si>
    <t>27 окт - 2 ноя</t>
  </si>
  <si>
    <t>Ноябрь</t>
  </si>
  <si>
    <t>24 ноя - 30 ноя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</si>
  <si>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</si>
  <si>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</si>
  <si>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</si>
  <si>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</si>
  <si>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</si>
  <si>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</si>
  <si>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</si>
  <si>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</si>
  <si>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</si>
  <si>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</si>
  <si>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</si>
  <si>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</si>
  <si>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</si>
  <si>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</si>
  <si>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</si>
  <si>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</si>
  <si>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Обучение по дисциплинам и междисциплинар-ным курсам</t>
  </si>
  <si>
    <t>Учебная/Производственная практика и подготовка к итоговой аттестации, нед.</t>
  </si>
  <si>
    <t>Промежуточная аттестация, нед.</t>
  </si>
  <si>
    <t>Итоговая государственная аттестация, нед.</t>
  </si>
  <si>
    <t>Каникулы, нед.</t>
  </si>
  <si>
    <t>Всего, нед.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</si>
  <si>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</si>
  <si>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</si>
  <si>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</si>
  <si>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</si>
  <si>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</si>
  <si>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</si>
  <si>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</si>
  <si>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</si>
  <si>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</si>
  <si>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</si>
  <si>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</si>
  <si>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</si>
  <si>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</si>
  <si>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</si>
  <si>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</si>
  <si>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</si>
  <si>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</si>
  <si>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</si>
  <si>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</si>
  <si>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</si>
  <si>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</si>
  <si>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3-9 авг</t>
  </si>
  <si>
    <t>10-16 авг</t>
  </si>
  <si>
    <t>17-23 авг</t>
  </si>
  <si>
    <t>24-31 авг</t>
  </si>
  <si>
    <t>Практика учебная</t>
  </si>
  <si>
    <t>Практика производственная</t>
  </si>
  <si>
    <t>Подготовка к итоговой государственной аттестации</t>
  </si>
  <si>
    <t>Всего за год</t>
  </si>
  <si>
    <t>по профилю специальности</t>
  </si>
  <si>
    <t>преддипломная</t>
  </si>
  <si>
    <t>нед.</t>
  </si>
  <si>
    <t>час.</t>
  </si>
  <si>
    <t>I</t>
  </si>
  <si>
    <t>=</t>
  </si>
  <si>
    <t>::</t>
  </si>
  <si>
    <t>II</t>
  </si>
  <si>
    <t>00</t>
  </si>
  <si>
    <t>III</t>
  </si>
  <si>
    <t>ХХ</t>
  </si>
  <si>
    <t>IV</t>
  </si>
  <si>
    <t>8</t>
  </si>
  <si>
    <t>D</t>
  </si>
  <si>
    <t>Обозначения:</t>
  </si>
  <si>
    <t>Теоретическое обучение</t>
  </si>
  <si>
    <t>Промежуточная аттестация</t>
  </si>
  <si>
    <t>Практика преддипломная (производственная)</t>
  </si>
  <si>
    <t>Практика по профилю специальности (производственная)</t>
  </si>
  <si>
    <t>Каникулы</t>
  </si>
  <si>
    <t>Итоговая государственная аттестация</t>
  </si>
  <si>
    <t>*</t>
  </si>
  <si>
    <t>Теоретическое обучение с рассредоточенной практикой                     (6-8 час/нед)</t>
  </si>
  <si>
    <t>СОГЛАСОВАНО                                           Начальник технологического отдела, главный технолог   ОАО "325 Авиационный ремонтный завод"                                         ________________ Н.П.Гордиенко</t>
  </si>
  <si>
    <t>2 нед</t>
  </si>
  <si>
    <t>государственного бюджетного профессионального образовательного учреждения Ростовской области                                                                                    «Таганрогский авиационный колледж имени В.М. Петлякова»</t>
  </si>
  <si>
    <t>обучение по учебным циклам</t>
  </si>
  <si>
    <t>Общеобразовательный учебный цикл</t>
  </si>
  <si>
    <t>Наименование учебных циклов,дисциплин,профессиональных модулей, МДК, практик</t>
  </si>
  <si>
    <t>Общепрофессиональный учебный цикл</t>
  </si>
  <si>
    <t>Профессиональный учебный цикл</t>
  </si>
  <si>
    <t>0/13/7</t>
  </si>
  <si>
    <t>0/18/8</t>
  </si>
  <si>
    <t>КАЛЕНДАРНЫЙ УЧЕБНЫЙ ГРАФИК</t>
  </si>
  <si>
    <t>Основы безопасности жизнедеятельности</t>
  </si>
  <si>
    <t>ДЗ/ДЗ/ДЗ</t>
  </si>
  <si>
    <t>ДЗ*</t>
  </si>
  <si>
    <t>7                   семестр 17 нед.</t>
  </si>
  <si>
    <t>4                   семестр 23 нед.</t>
  </si>
  <si>
    <t>Э</t>
  </si>
  <si>
    <t>ОДБ.01</t>
  </si>
  <si>
    <t>ОДБ.02</t>
  </si>
  <si>
    <t>ОДБ.03</t>
  </si>
  <si>
    <t>ОДБ.04</t>
  </si>
  <si>
    <t>ОДБ.05</t>
  </si>
  <si>
    <t>ОДБ.06</t>
  </si>
  <si>
    <t>ОДБ.07</t>
  </si>
  <si>
    <t>ОДБ.08</t>
  </si>
  <si>
    <t>ОДБ.09</t>
  </si>
  <si>
    <t xml:space="preserve">Русский язык </t>
  </si>
  <si>
    <t>Литература</t>
  </si>
  <si>
    <t>-/-/-/Э</t>
  </si>
  <si>
    <t>-/ДЗ/-/ДЗ/ДЗ</t>
  </si>
  <si>
    <t xml:space="preserve">Обществознание </t>
  </si>
  <si>
    <t>-/ДЗ/Э</t>
  </si>
  <si>
    <t>ДЗ/ДЗ/ДЗ/ДЗ*</t>
  </si>
  <si>
    <t>ОДП.10</t>
  </si>
  <si>
    <t>Математика</t>
  </si>
  <si>
    <t>ОДП.11</t>
  </si>
  <si>
    <t>ОДП.12</t>
  </si>
  <si>
    <t>УП.01</t>
  </si>
  <si>
    <t>Учебная практика (производственного обучения)</t>
  </si>
  <si>
    <t>ДЗ/ДЗ*</t>
  </si>
  <si>
    <t>-/-/-/ДЗ</t>
  </si>
  <si>
    <t>-/-/Э/ДЗ</t>
  </si>
  <si>
    <t>Информатика и информационно-коммуникационные технологии</t>
  </si>
  <si>
    <t>ДЗ/ДЗ</t>
  </si>
  <si>
    <t>ДЗ/Э</t>
  </si>
  <si>
    <t>8                   семестр 20 нед.</t>
  </si>
  <si>
    <r>
      <t xml:space="preserve">                              УТВЕРЖДАЮ                                                                                                                                                              Директор ГБПОУ РО "ТАВИАК"                                                                                                                                                                    _________________ Л.П. Кислова                                                                                                                                                                                             «</t>
    </r>
    <r>
      <rPr>
        <u/>
        <sz val="14"/>
        <rFont val="Times New Roman"/>
        <family val="1"/>
        <charset val="204"/>
      </rPr>
      <t xml:space="preserve">  26  </t>
    </r>
    <r>
      <rPr>
        <sz val="14"/>
        <rFont val="Times New Roman"/>
        <family val="1"/>
        <charset val="204"/>
      </rPr>
      <t xml:space="preserve">» </t>
    </r>
    <r>
      <rPr>
        <u/>
        <sz val="14"/>
        <rFont val="Times New Roman"/>
        <family val="1"/>
        <charset val="204"/>
      </rPr>
      <t>августа</t>
    </r>
    <r>
      <rPr>
        <sz val="14"/>
        <rFont val="Times New Roman"/>
        <family val="1"/>
        <charset val="204"/>
      </rPr>
      <t xml:space="preserve"> 20</t>
    </r>
    <r>
      <rPr>
        <u/>
        <sz val="14"/>
        <rFont val="Times New Roman"/>
        <family val="1"/>
        <charset val="204"/>
      </rPr>
      <t>14</t>
    </r>
    <r>
      <rPr>
        <sz val="14"/>
        <rFont val="Times New Roman"/>
        <family val="1"/>
        <charset val="204"/>
      </rPr>
      <t xml:space="preserve"> г.                      </t>
    </r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</si>
</sst>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30">
    <font>
      <sz val="10"/>
      <name val="Arial Cyr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u/>
      <sz val="16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b/>
      <u/>
      <sz val="16"/>
      <name val="Times New Roman"/>
      <family val="1"/>
      <charset val="204"/>
    </font>
    <font>
      <sz val="10"/>
      <color indexed="10"/>
      <name val="Arial Cyr"/>
      <charset val="204"/>
    </font>
    <font>
      <sz val="12"/>
      <color indexed="10"/>
      <name val="Arial Cyr"/>
      <charset val="204"/>
    </font>
    <font>
      <b/>
      <u/>
      <sz val="14"/>
      <name val="Times New Roman"/>
      <family val="1"/>
      <charset val="204"/>
    </font>
    <font>
      <b/>
      <sz val="11"/>
      <color rgb="FFFA7D00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Arial Cyr"/>
      <charset val="204"/>
    </font>
    <font>
      <sz val="10"/>
      <name val="Arial Cyr"/>
      <family val="2"/>
      <charset val="204"/>
    </font>
    <font>
      <sz val="10"/>
      <name val="Times New Roman Cyr"/>
      <family val="1"/>
      <charset val="204"/>
    </font>
    <font>
      <sz val="10"/>
      <color indexed="8"/>
      <name val="Arial Cyr"/>
      <family val="2"/>
      <charset val="204"/>
    </font>
    <font>
      <sz val="9"/>
      <name val="Arial Cyr"/>
      <family val="2"/>
      <charset val="204"/>
    </font>
    <font>
      <sz val="9"/>
      <color indexed="8"/>
      <name val="Arial Cyr"/>
      <family val="2"/>
      <charset val="204"/>
    </font>
    <font>
      <sz val="10"/>
      <color indexed="8"/>
      <name val="Arial Cyr"/>
      <charset val="204"/>
    </font>
    <font>
      <sz val="10"/>
      <name val="Symbol"/>
      <family val="1"/>
      <charset val="2"/>
    </font>
    <font>
      <b/>
      <sz val="10"/>
      <name val="Arial Cyr"/>
      <family val="2"/>
      <charset val="204"/>
    </font>
    <font>
      <sz val="8"/>
      <color indexed="10"/>
      <name val="Arial Cyr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Arial Cyr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99FF6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5" fillId="2" borderId="35" applyNumberFormat="0" applyAlignment="0" applyProtection="0"/>
    <xf numFmtId="44" fontId="16" fillId="0" borderId="0" applyFont="0" applyFill="0" applyBorder="0" applyAlignment="0" applyProtection="0"/>
    <xf numFmtId="0" fontId="16" fillId="0" borderId="0"/>
  </cellStyleXfs>
  <cellXfs count="253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" xfId="0" quotePrefix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/>
    <xf numFmtId="0" fontId="3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right"/>
    </xf>
    <xf numFmtId="0" fontId="9" fillId="0" borderId="4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1" xfId="0" quotePrefix="1" applyFont="1" applyFill="1" applyBorder="1" applyAlignment="1">
      <alignment horizontal="center" vertical="center"/>
    </xf>
    <xf numFmtId="0" fontId="0" fillId="3" borderId="0" xfId="0" applyFill="1"/>
    <xf numFmtId="0" fontId="9" fillId="4" borderId="3" xfId="0" applyFont="1" applyFill="1" applyBorder="1" applyAlignment="1">
      <alignment vertical="center" textRotation="90" wrapText="1"/>
    </xf>
    <xf numFmtId="0" fontId="9" fillId="4" borderId="1" xfId="0" applyFont="1" applyFill="1" applyBorder="1"/>
    <xf numFmtId="0" fontId="9" fillId="4" borderId="1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left"/>
    </xf>
    <xf numFmtId="0" fontId="9" fillId="4" borderId="11" xfId="0" applyFont="1" applyFill="1" applyBorder="1" applyAlignment="1">
      <alignment horizontal="left"/>
    </xf>
    <xf numFmtId="0" fontId="9" fillId="4" borderId="7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9" fillId="4" borderId="10" xfId="0" applyFont="1" applyFill="1" applyBorder="1"/>
    <xf numFmtId="0" fontId="9" fillId="4" borderId="7" xfId="0" applyFont="1" applyFill="1" applyBorder="1"/>
    <xf numFmtId="0" fontId="9" fillId="3" borderId="3" xfId="0" applyFont="1" applyFill="1" applyBorder="1" applyAlignment="1">
      <alignment vertical="center"/>
    </xf>
    <xf numFmtId="0" fontId="9" fillId="3" borderId="3" xfId="0" applyFont="1" applyFill="1" applyBorder="1" applyAlignment="1">
      <alignment horizontal="center" vertical="center"/>
    </xf>
    <xf numFmtId="0" fontId="0" fillId="0" borderId="12" xfId="0" applyBorder="1"/>
    <xf numFmtId="0" fontId="0" fillId="0" borderId="0" xfId="0" applyFill="1" applyAlignment="1">
      <alignment vertical="center"/>
    </xf>
    <xf numFmtId="0" fontId="0" fillId="0" borderId="0" xfId="0" applyFill="1"/>
    <xf numFmtId="0" fontId="3" fillId="0" borderId="13" xfId="0" applyFont="1" applyBorder="1" applyAlignment="1">
      <alignment horizontal="center"/>
    </xf>
    <xf numFmtId="0" fontId="9" fillId="3" borderId="14" xfId="0" applyFont="1" applyFill="1" applyBorder="1" applyAlignment="1">
      <alignment vertical="center"/>
    </xf>
    <xf numFmtId="0" fontId="3" fillId="0" borderId="13" xfId="0" applyFont="1" applyFill="1" applyBorder="1"/>
    <xf numFmtId="0" fontId="3" fillId="0" borderId="13" xfId="0" applyFont="1" applyFill="1" applyBorder="1" applyAlignment="1">
      <alignment vertical="center"/>
    </xf>
    <xf numFmtId="0" fontId="9" fillId="4" borderId="13" xfId="0" applyFont="1" applyFill="1" applyBorder="1"/>
    <xf numFmtId="0" fontId="9" fillId="0" borderId="13" xfId="0" applyFont="1" applyFill="1" applyBorder="1" applyAlignment="1">
      <alignment vertical="center"/>
    </xf>
    <xf numFmtId="0" fontId="3" fillId="0" borderId="15" xfId="0" applyFont="1" applyFill="1" applyBorder="1"/>
    <xf numFmtId="0" fontId="9" fillId="0" borderId="16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9" fillId="5" borderId="1" xfId="0" applyNumberFormat="1" applyFont="1" applyFill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 vertical="center"/>
    </xf>
    <xf numFmtId="0" fontId="3" fillId="0" borderId="0" xfId="0" applyFont="1" applyFill="1"/>
    <xf numFmtId="0" fontId="3" fillId="6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 applyProtection="1">
      <alignment vertical="top" wrapText="1"/>
    </xf>
    <xf numFmtId="0" fontId="3" fillId="0" borderId="1" xfId="0" applyNumberFormat="1" applyFont="1" applyFill="1" applyBorder="1" applyAlignment="1" applyProtection="1">
      <alignment horizontal="center" vertical="top"/>
    </xf>
    <xf numFmtId="0" fontId="2" fillId="0" borderId="0" xfId="0" applyFont="1" applyAlignment="1">
      <alignment horizontal="right" wrapText="1"/>
    </xf>
    <xf numFmtId="0" fontId="9" fillId="4" borderId="3" xfId="0" applyFont="1" applyFill="1" applyBorder="1" applyAlignment="1">
      <alignment horizontal="center" vertical="center" textRotation="90"/>
    </xf>
    <xf numFmtId="0" fontId="1" fillId="0" borderId="0" xfId="0" applyFont="1" applyAlignment="1">
      <alignment vertical="center"/>
    </xf>
    <xf numFmtId="0" fontId="9" fillId="4" borderId="4" xfId="0" applyFont="1" applyFill="1" applyBorder="1" applyAlignment="1">
      <alignment horizontal="center"/>
    </xf>
    <xf numFmtId="0" fontId="10" fillId="0" borderId="0" xfId="0" applyFont="1" applyAlignment="1">
      <alignment vertical="center"/>
    </xf>
    <xf numFmtId="0" fontId="3" fillId="0" borderId="4" xfId="0" applyFont="1" applyFill="1" applyBorder="1" applyAlignment="1">
      <alignment horizontal="center"/>
    </xf>
    <xf numFmtId="2" fontId="0" fillId="0" borderId="0" xfId="0" applyNumberFormat="1"/>
    <xf numFmtId="2" fontId="0" fillId="0" borderId="0" xfId="0" applyNumberFormat="1" applyFill="1"/>
    <xf numFmtId="2" fontId="0" fillId="6" borderId="0" xfId="0" applyNumberFormat="1" applyFill="1"/>
    <xf numFmtId="0" fontId="9" fillId="0" borderId="1" xfId="0" quotePrefix="1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49" fontId="21" fillId="0" borderId="1" xfId="0" applyNumberFormat="1" applyFont="1" applyBorder="1" applyAlignment="1" applyProtection="1">
      <alignment horizontal="center" vertical="center" shrinkToFit="1"/>
      <protection hidden="1"/>
    </xf>
    <xf numFmtId="49" fontId="21" fillId="0" borderId="2" xfId="0" applyNumberFormat="1" applyFont="1" applyBorder="1" applyAlignment="1" applyProtection="1">
      <alignment horizontal="center" vertical="center" shrinkToFit="1"/>
      <protection hidden="1"/>
    </xf>
    <xf numFmtId="1" fontId="21" fillId="0" borderId="1" xfId="0" applyNumberFormat="1" applyFont="1" applyBorder="1" applyAlignment="1" applyProtection="1">
      <alignment horizontal="center" vertical="center" shrinkToFit="1"/>
      <protection hidden="1"/>
    </xf>
    <xf numFmtId="0" fontId="0" fillId="0" borderId="1" xfId="0" applyBorder="1" applyAlignment="1" applyProtection="1">
      <alignment horizontal="center" vertical="center" shrinkToFit="1"/>
      <protection hidden="1"/>
    </xf>
    <xf numFmtId="0" fontId="0" fillId="0" borderId="1" xfId="0" applyFill="1" applyBorder="1" applyAlignment="1" applyProtection="1">
      <alignment horizontal="center" vertical="center"/>
      <protection hidden="1"/>
    </xf>
    <xf numFmtId="49" fontId="25" fillId="0" borderId="0" xfId="0" applyNumberFormat="1" applyFont="1" applyProtection="1">
      <protection hidden="1"/>
    </xf>
    <xf numFmtId="49" fontId="0" fillId="0" borderId="0" xfId="0" applyNumberFormat="1" applyProtection="1">
      <protection hidden="1"/>
    </xf>
    <xf numFmtId="49" fontId="0" fillId="0" borderId="0" xfId="0" applyNumberFormat="1" applyAlignment="1" applyProtection="1">
      <alignment vertical="top" wrapText="1"/>
      <protection hidden="1"/>
    </xf>
    <xf numFmtId="0" fontId="26" fillId="0" borderId="0" xfId="0" applyNumberFormat="1" applyFont="1" applyProtection="1">
      <protection hidden="1"/>
    </xf>
    <xf numFmtId="49" fontId="18" fillId="0" borderId="39" xfId="0" applyNumberFormat="1" applyFont="1" applyBorder="1" applyProtection="1">
      <protection hidden="1"/>
    </xf>
    <xf numFmtId="49" fontId="0" fillId="0" borderId="0" xfId="0" applyNumberFormat="1" applyAlignment="1" applyProtection="1">
      <alignment horizontal="left" indent="1"/>
      <protection hidden="1"/>
    </xf>
    <xf numFmtId="49" fontId="20" fillId="0" borderId="39" xfId="0" applyNumberFormat="1" applyFont="1" applyFill="1" applyBorder="1" applyAlignment="1" applyProtection="1">
      <alignment horizontal="center"/>
      <protection hidden="1"/>
    </xf>
    <xf numFmtId="49" fontId="0" fillId="0" borderId="39" xfId="0" applyNumberFormat="1" applyBorder="1" applyAlignment="1" applyProtection="1">
      <alignment horizontal="center"/>
      <protection hidden="1"/>
    </xf>
    <xf numFmtId="49" fontId="24" fillId="0" borderId="39" xfId="0" applyNumberFormat="1" applyFont="1" applyFill="1" applyBorder="1" applyAlignment="1" applyProtection="1">
      <alignment horizontal="center"/>
      <protection hidden="1"/>
    </xf>
    <xf numFmtId="0" fontId="0" fillId="0" borderId="39" xfId="0" applyBorder="1" applyAlignment="1" applyProtection="1">
      <alignment horizontal="center"/>
      <protection hidden="1"/>
    </xf>
    <xf numFmtId="49" fontId="0" fillId="0" borderId="0" xfId="0" applyNumberFormat="1" applyAlignment="1" applyProtection="1">
      <alignment horizontal="left" vertical="top" wrapText="1" indent="1"/>
      <protection hidden="1"/>
    </xf>
    <xf numFmtId="0" fontId="0" fillId="0" borderId="39" xfId="0" applyBorder="1" applyAlignment="1" applyProtection="1">
      <alignment horizontal="center" vertical="center"/>
      <protection hidden="1"/>
    </xf>
    <xf numFmtId="49" fontId="23" fillId="7" borderId="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wrapText="1"/>
    </xf>
    <xf numFmtId="49" fontId="9" fillId="3" borderId="3" xfId="0" applyNumberFormat="1" applyFont="1" applyFill="1" applyBorder="1" applyAlignment="1">
      <alignment horizontal="center" vertical="center"/>
    </xf>
    <xf numFmtId="49" fontId="9" fillId="4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ont="1"/>
    <xf numFmtId="0" fontId="0" fillId="9" borderId="1" xfId="0" applyNumberFormat="1" applyFill="1" applyBorder="1" applyAlignment="1" applyProtection="1">
      <alignment horizontal="center" vertical="center"/>
      <protection hidden="1"/>
    </xf>
    <xf numFmtId="0" fontId="27" fillId="0" borderId="1" xfId="0" quotePrefix="1" applyFont="1" applyFill="1" applyBorder="1" applyAlignment="1">
      <alignment horizontal="center"/>
    </xf>
    <xf numFmtId="0" fontId="28" fillId="0" borderId="1" xfId="0" quotePrefix="1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 vertical="center"/>
    </xf>
    <xf numFmtId="0" fontId="3" fillId="11" borderId="1" xfId="0" applyNumberFormat="1" applyFont="1" applyFill="1" applyBorder="1" applyAlignment="1" applyProtection="1">
      <alignment horizontal="center" vertical="top"/>
    </xf>
    <xf numFmtId="0" fontId="0" fillId="0" borderId="0" xfId="0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49" fontId="0" fillId="7" borderId="1" xfId="0" applyNumberFormat="1" applyFill="1" applyBorder="1" applyAlignment="1" applyProtection="1">
      <alignment horizontal="center" vertical="center"/>
      <protection locked="0"/>
    </xf>
    <xf numFmtId="0" fontId="0" fillId="10" borderId="0" xfId="0" applyFill="1"/>
    <xf numFmtId="49" fontId="0" fillId="10" borderId="0" xfId="0" applyNumberFormat="1" applyFill="1" applyAlignment="1">
      <alignment horizontal="center" vertical="center"/>
    </xf>
    <xf numFmtId="49" fontId="23" fillId="7" borderId="5" xfId="0" applyNumberFormat="1" applyFont="1" applyFill="1" applyBorder="1" applyAlignment="1" applyProtection="1">
      <alignment vertical="center"/>
      <protection locked="0"/>
    </xf>
    <xf numFmtId="0" fontId="0" fillId="10" borderId="1" xfId="0" applyFill="1" applyBorder="1"/>
    <xf numFmtId="49" fontId="0" fillId="7" borderId="5" xfId="0" applyNumberFormat="1" applyFill="1" applyBorder="1" applyAlignment="1" applyProtection="1">
      <alignment horizontal="center"/>
      <protection locked="0"/>
    </xf>
    <xf numFmtId="49" fontId="0" fillId="7" borderId="5" xfId="0" applyNumberFormat="1" applyFill="1" applyBorder="1" applyAlignment="1" applyProtection="1">
      <alignment horizontal="center" vertical="center"/>
      <protection locked="0"/>
    </xf>
    <xf numFmtId="0" fontId="29" fillId="10" borderId="0" xfId="0" applyFont="1" applyFill="1"/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2" fillId="0" borderId="0" xfId="3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4" borderId="22" xfId="0" applyFont="1" applyFill="1" applyBorder="1" applyAlignment="1">
      <alignment horizontal="center" vertical="center" textRotation="90"/>
    </xf>
    <xf numFmtId="0" fontId="9" fillId="4" borderId="23" xfId="0" applyFont="1" applyFill="1" applyBorder="1" applyAlignment="1">
      <alignment horizontal="center" vertical="center" textRotation="90"/>
    </xf>
    <xf numFmtId="0" fontId="9" fillId="4" borderId="14" xfId="0" applyFont="1" applyFill="1" applyBorder="1" applyAlignment="1">
      <alignment horizontal="center" vertical="center" textRotation="90"/>
    </xf>
    <xf numFmtId="0" fontId="9" fillId="4" borderId="9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textRotation="90" wrapText="1"/>
    </xf>
    <xf numFmtId="0" fontId="9" fillId="4" borderId="4" xfId="0" applyFont="1" applyFill="1" applyBorder="1" applyAlignment="1">
      <alignment horizontal="center" vertical="center" textRotation="90" wrapText="1"/>
    </xf>
    <xf numFmtId="0" fontId="9" fillId="4" borderId="3" xfId="0" applyFont="1" applyFill="1" applyBorder="1" applyAlignment="1">
      <alignment horizontal="center" vertical="center" textRotation="90" wrapText="1"/>
    </xf>
    <xf numFmtId="0" fontId="9" fillId="4" borderId="20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9" fillId="4" borderId="24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wrapText="1"/>
    </xf>
    <xf numFmtId="0" fontId="9" fillId="4" borderId="21" xfId="0" applyFont="1" applyFill="1" applyBorder="1" applyAlignment="1">
      <alignment horizontal="center" wrapText="1"/>
    </xf>
    <xf numFmtId="0" fontId="9" fillId="4" borderId="5" xfId="0" applyFont="1" applyFill="1" applyBorder="1" applyAlignment="1">
      <alignment horizontal="center" vertical="center" textRotation="90"/>
    </xf>
    <xf numFmtId="0" fontId="9" fillId="4" borderId="4" xfId="0" applyFont="1" applyFill="1" applyBorder="1" applyAlignment="1">
      <alignment horizontal="center" vertical="center" textRotation="90"/>
    </xf>
    <xf numFmtId="0" fontId="9" fillId="4" borderId="3" xfId="0" applyFont="1" applyFill="1" applyBorder="1" applyAlignment="1">
      <alignment horizontal="center" vertical="center" textRotation="90"/>
    </xf>
    <xf numFmtId="0" fontId="9" fillId="4" borderId="5" xfId="0" applyFont="1" applyFill="1" applyBorder="1" applyAlignment="1">
      <alignment horizontal="center" vertical="center" textRotation="90" wrapText="1"/>
    </xf>
    <xf numFmtId="0" fontId="9" fillId="4" borderId="2" xfId="0" applyFont="1" applyFill="1" applyBorder="1" applyAlignment="1">
      <alignment horizontal="center" wrapText="1"/>
    </xf>
    <xf numFmtId="0" fontId="9" fillId="4" borderId="18" xfId="0" applyFont="1" applyFill="1" applyBorder="1" applyAlignment="1">
      <alignment horizontal="center" wrapText="1"/>
    </xf>
    <xf numFmtId="0" fontId="9" fillId="4" borderId="19" xfId="0" applyFont="1" applyFill="1" applyBorder="1" applyAlignment="1">
      <alignment horizontal="center" wrapText="1"/>
    </xf>
    <xf numFmtId="0" fontId="9" fillId="4" borderId="2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left"/>
    </xf>
    <xf numFmtId="0" fontId="9" fillId="0" borderId="17" xfId="0" applyFont="1" applyFill="1" applyBorder="1" applyAlignment="1">
      <alignment horizontal="left"/>
    </xf>
    <xf numFmtId="0" fontId="9" fillId="0" borderId="26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center" vertical="center" textRotation="90"/>
    </xf>
    <xf numFmtId="0" fontId="9" fillId="0" borderId="4" xfId="0" applyFont="1" applyFill="1" applyBorder="1" applyAlignment="1">
      <alignment horizontal="center" vertical="center" textRotation="90"/>
    </xf>
    <xf numFmtId="0" fontId="9" fillId="0" borderId="34" xfId="0" applyFont="1" applyFill="1" applyBorder="1" applyAlignment="1">
      <alignment horizontal="center" vertical="center" textRotation="90"/>
    </xf>
    <xf numFmtId="0" fontId="3" fillId="0" borderId="20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2" fontId="0" fillId="0" borderId="16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9" fillId="0" borderId="30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right"/>
    </xf>
    <xf numFmtId="0" fontId="13" fillId="0" borderId="0" xfId="0" applyFont="1" applyAlignment="1">
      <alignment horizontal="center"/>
    </xf>
    <xf numFmtId="0" fontId="3" fillId="0" borderId="31" xfId="0" applyFont="1" applyFill="1" applyBorder="1" applyAlignment="1">
      <alignment horizontal="left"/>
    </xf>
    <xf numFmtId="0" fontId="3" fillId="0" borderId="32" xfId="0" applyFont="1" applyFill="1" applyBorder="1" applyAlignment="1">
      <alignment horizontal="left"/>
    </xf>
    <xf numFmtId="0" fontId="3" fillId="0" borderId="33" xfId="0" applyFont="1" applyFill="1" applyBorder="1" applyAlignment="1">
      <alignment horizontal="left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49" fontId="23" fillId="7" borderId="5" xfId="0" applyNumberFormat="1" applyFont="1" applyFill="1" applyBorder="1" applyAlignment="1" applyProtection="1">
      <alignment horizontal="center" vertical="center"/>
      <protection locked="0"/>
    </xf>
    <xf numFmtId="49" fontId="23" fillId="7" borderId="3" xfId="0" applyNumberFormat="1" applyFont="1" applyFill="1" applyBorder="1" applyAlignment="1" applyProtection="1">
      <alignment horizontal="center" vertical="center"/>
      <protection locked="0"/>
    </xf>
    <xf numFmtId="49" fontId="16" fillId="7" borderId="5" xfId="0" applyNumberFormat="1" applyFont="1" applyFill="1" applyBorder="1" applyAlignment="1" applyProtection="1">
      <alignment horizontal="center" vertical="center"/>
      <protection locked="0"/>
    </xf>
    <xf numFmtId="49" fontId="16" fillId="7" borderId="3" xfId="0" applyNumberFormat="1" applyFont="1" applyFill="1" applyBorder="1" applyAlignment="1" applyProtection="1">
      <alignment horizontal="center" vertical="center"/>
      <protection locked="0"/>
    </xf>
    <xf numFmtId="49" fontId="0" fillId="7" borderId="5" xfId="0" applyNumberFormat="1" applyFill="1" applyBorder="1" applyAlignment="1" applyProtection="1">
      <alignment horizontal="center" vertical="center"/>
      <protection locked="0"/>
    </xf>
    <xf numFmtId="49" fontId="0" fillId="7" borderId="3" xfId="0" applyNumberFormat="1" applyFill="1" applyBorder="1" applyAlignment="1" applyProtection="1">
      <alignment horizontal="center" vertical="center"/>
      <protection locked="0"/>
    </xf>
    <xf numFmtId="0" fontId="0" fillId="10" borderId="5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17" fillId="0" borderId="0" xfId="0" applyFont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 vertical="center" textRotation="90"/>
      <protection hidden="1"/>
    </xf>
    <xf numFmtId="0" fontId="0" fillId="0" borderId="4" xfId="0" applyBorder="1" applyAlignment="1" applyProtection="1">
      <alignment horizontal="center" vertical="center" textRotation="90"/>
      <protection hidden="1"/>
    </xf>
    <xf numFmtId="0" fontId="0" fillId="0" borderId="3" xfId="0" applyBorder="1" applyAlignment="1" applyProtection="1">
      <alignment horizontal="center" vertical="center" textRotation="90"/>
      <protection hidden="1"/>
    </xf>
    <xf numFmtId="0" fontId="19" fillId="0" borderId="2" xfId="0" applyFont="1" applyBorder="1" applyAlignment="1" applyProtection="1">
      <alignment horizontal="center" vertical="center"/>
      <protection hidden="1"/>
    </xf>
    <xf numFmtId="0" fontId="0" fillId="0" borderId="18" xfId="0" applyBorder="1" applyProtection="1">
      <protection hidden="1"/>
    </xf>
    <xf numFmtId="0" fontId="0" fillId="0" borderId="19" xfId="0" applyBorder="1" applyProtection="1">
      <protection hidden="1"/>
    </xf>
    <xf numFmtId="49" fontId="19" fillId="0" borderId="5" xfId="0" applyNumberFormat="1" applyFont="1" applyBorder="1" applyAlignment="1" applyProtection="1">
      <alignment horizontal="center" vertical="center" textRotation="90"/>
      <protection hidden="1"/>
    </xf>
    <xf numFmtId="49" fontId="19" fillId="0" borderId="4" xfId="0" applyNumberFormat="1" applyFont="1" applyBorder="1" applyAlignment="1" applyProtection="1">
      <alignment horizontal="center" vertical="center" textRotation="90"/>
      <protection hidden="1"/>
    </xf>
    <xf numFmtId="49" fontId="19" fillId="0" borderId="3" xfId="0" applyNumberFormat="1" applyFont="1" applyBorder="1" applyAlignment="1" applyProtection="1">
      <alignment horizontal="center" vertical="center" textRotation="90"/>
      <protection hidden="1"/>
    </xf>
    <xf numFmtId="0" fontId="19" fillId="0" borderId="1" xfId="0" applyFont="1" applyBorder="1" applyAlignment="1" applyProtection="1">
      <alignment horizontal="center" vertical="center"/>
      <protection hidden="1"/>
    </xf>
    <xf numFmtId="0" fontId="16" fillId="0" borderId="5" xfId="0" applyFont="1" applyFill="1" applyBorder="1" applyAlignment="1" applyProtection="1">
      <alignment horizontal="center" textRotation="90" wrapText="1"/>
      <protection hidden="1"/>
    </xf>
    <xf numFmtId="0" fontId="16" fillId="0" borderId="4" xfId="0" applyFont="1" applyFill="1" applyBorder="1" applyAlignment="1" applyProtection="1">
      <alignment horizontal="center" textRotation="90" wrapText="1"/>
      <protection hidden="1"/>
    </xf>
    <xf numFmtId="0" fontId="16" fillId="0" borderId="3" xfId="0" applyFont="1" applyFill="1" applyBorder="1" applyAlignment="1" applyProtection="1">
      <alignment horizontal="center" textRotation="90" wrapText="1"/>
      <protection hidden="1"/>
    </xf>
    <xf numFmtId="0" fontId="0" fillId="0" borderId="5" xfId="0" applyFill="1" applyBorder="1" applyAlignment="1" applyProtection="1">
      <alignment horizontal="center" textRotation="90" wrapText="1"/>
      <protection hidden="1"/>
    </xf>
    <xf numFmtId="0" fontId="0" fillId="0" borderId="4" xfId="0" applyFill="1" applyBorder="1" applyAlignment="1" applyProtection="1">
      <alignment horizontal="center" textRotation="90" wrapText="1"/>
      <protection hidden="1"/>
    </xf>
    <xf numFmtId="0" fontId="0" fillId="0" borderId="3" xfId="0" applyFill="1" applyBorder="1" applyAlignment="1" applyProtection="1">
      <alignment horizontal="center" textRotation="90" wrapText="1"/>
      <protection hidden="1"/>
    </xf>
    <xf numFmtId="0" fontId="0" fillId="0" borderId="1" xfId="0" applyFill="1" applyBorder="1" applyAlignment="1" applyProtection="1">
      <alignment horizontal="center" textRotation="90"/>
      <protection hidden="1"/>
    </xf>
    <xf numFmtId="0" fontId="19" fillId="0" borderId="18" xfId="0" applyFont="1" applyBorder="1" applyAlignment="1" applyProtection="1">
      <alignment horizontal="center" vertical="center"/>
      <protection hidden="1"/>
    </xf>
    <xf numFmtId="0" fontId="19" fillId="0" borderId="19" xfId="0" applyFont="1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49" fontId="2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21" fillId="0" borderId="1" xfId="0" applyFont="1" applyFill="1" applyBorder="1" applyAlignment="1" applyProtection="1">
      <alignment horizontal="center" textRotation="90" wrapText="1" shrinkToFit="1"/>
      <protection hidden="1"/>
    </xf>
    <xf numFmtId="0" fontId="0" fillId="0" borderId="2" xfId="0" applyBorder="1" applyAlignment="1" applyProtection="1">
      <alignment horizontal="center" vertical="center" wrapText="1"/>
      <protection hidden="1"/>
    </xf>
    <xf numFmtId="0" fontId="0" fillId="0" borderId="19" xfId="0" applyBorder="1" applyAlignment="1" applyProtection="1">
      <alignment horizontal="center" vertical="center" wrapText="1"/>
      <protection hidden="1"/>
    </xf>
    <xf numFmtId="0" fontId="22" fillId="0" borderId="1" xfId="0" applyFont="1" applyFill="1" applyBorder="1" applyAlignment="1" applyProtection="1">
      <alignment horizontal="center" textRotation="90" wrapText="1" shrinkToFit="1"/>
      <protection hidden="1"/>
    </xf>
    <xf numFmtId="49" fontId="20" fillId="0" borderId="5" xfId="0" applyNumberFormat="1" applyFont="1" applyFill="1" applyBorder="1" applyAlignment="1" applyProtection="1">
      <alignment horizontal="center" vertical="center" textRotation="90" wrapText="1" shrinkToFit="1"/>
      <protection hidden="1"/>
    </xf>
    <xf numFmtId="0" fontId="20" fillId="0" borderId="4" xfId="0" applyFont="1" applyFill="1" applyBorder="1" applyAlignment="1" applyProtection="1">
      <alignment horizontal="center" vertical="center" textRotation="90" wrapText="1" shrinkToFit="1"/>
      <protection hidden="1"/>
    </xf>
    <xf numFmtId="0" fontId="20" fillId="0" borderId="3" xfId="0" applyFont="1" applyFill="1" applyBorder="1" applyAlignment="1" applyProtection="1">
      <alignment horizontal="center" vertical="center" textRotation="90" wrapText="1" shrinkToFit="1"/>
      <protection hidden="1"/>
    </xf>
    <xf numFmtId="0" fontId="20" fillId="0" borderId="1" xfId="0" applyFont="1" applyFill="1" applyBorder="1" applyAlignment="1" applyProtection="1">
      <alignment horizontal="center" vertical="center" textRotation="90"/>
      <protection hidden="1"/>
    </xf>
    <xf numFmtId="0" fontId="0" fillId="0" borderId="1" xfId="0" applyFill="1" applyBorder="1" applyAlignment="1" applyProtection="1">
      <protection hidden="1"/>
    </xf>
    <xf numFmtId="0" fontId="0" fillId="0" borderId="36" xfId="0" applyBorder="1" applyAlignment="1" applyProtection="1">
      <alignment horizontal="center" vertical="center" wrapText="1"/>
      <protection hidden="1"/>
    </xf>
    <xf numFmtId="0" fontId="0" fillId="0" borderId="37" xfId="0" applyBorder="1" applyAlignment="1" applyProtection="1">
      <alignment horizontal="center" vertical="center" wrapText="1"/>
      <protection hidden="1"/>
    </xf>
    <xf numFmtId="0" fontId="0" fillId="0" borderId="38" xfId="0" applyBorder="1" applyAlignment="1" applyProtection="1">
      <alignment horizontal="center" vertical="center" wrapText="1"/>
      <protection hidden="1"/>
    </xf>
    <xf numFmtId="0" fontId="0" fillId="0" borderId="12" xfId="0" applyBorder="1" applyAlignment="1" applyProtection="1">
      <alignment horizontal="center" vertical="center" wrapText="1"/>
      <protection hidden="1"/>
    </xf>
    <xf numFmtId="0" fontId="0" fillId="0" borderId="1" xfId="0" applyFill="1" applyBorder="1" applyAlignment="1" applyProtection="1">
      <alignment horizontal="center" vertical="center" wrapText="1"/>
      <protection hidden="1"/>
    </xf>
    <xf numFmtId="0" fontId="16" fillId="0" borderId="1" xfId="0" applyFont="1" applyFill="1" applyBorder="1" applyAlignment="1" applyProtection="1">
      <alignment horizontal="center" vertical="center" wrapText="1"/>
      <protection hidden="1"/>
    </xf>
    <xf numFmtId="0" fontId="16" fillId="9" borderId="5" xfId="0" applyFont="1" applyFill="1" applyBorder="1" applyAlignment="1" applyProtection="1">
      <alignment horizontal="center" vertical="center"/>
      <protection hidden="1"/>
    </xf>
    <xf numFmtId="0" fontId="16" fillId="9" borderId="3" xfId="0" applyFont="1" applyFill="1" applyBorder="1" applyAlignment="1" applyProtection="1">
      <alignment horizontal="center" vertical="center"/>
      <protection hidden="1"/>
    </xf>
    <xf numFmtId="0" fontId="0" fillId="9" borderId="5" xfId="0" applyNumberFormat="1" applyFill="1" applyBorder="1" applyAlignment="1" applyProtection="1">
      <alignment horizontal="center" vertical="center"/>
      <protection hidden="1"/>
    </xf>
    <xf numFmtId="0" fontId="0" fillId="9" borderId="3" xfId="0" applyNumberFormat="1" applyFill="1" applyBorder="1" applyAlignment="1" applyProtection="1">
      <alignment horizontal="center" vertical="center"/>
      <protection hidden="1"/>
    </xf>
    <xf numFmtId="0" fontId="0" fillId="9" borderId="5" xfId="0" applyFill="1" applyBorder="1" applyAlignment="1" applyProtection="1">
      <alignment horizontal="center" vertical="center"/>
      <protection hidden="1"/>
    </xf>
    <xf numFmtId="0" fontId="0" fillId="9" borderId="3" xfId="0" applyFill="1" applyBorder="1" applyAlignment="1" applyProtection="1">
      <alignment horizontal="center" vertical="center"/>
      <protection hidden="1"/>
    </xf>
    <xf numFmtId="0" fontId="0" fillId="0" borderId="3" xfId="0" applyBorder="1"/>
    <xf numFmtId="49" fontId="0" fillId="8" borderId="0" xfId="0" applyNumberFormat="1" applyFont="1" applyFill="1" applyAlignment="1" applyProtection="1">
      <alignment horizontal="left" vertical="top" wrapText="1"/>
      <protection locked="0"/>
    </xf>
    <xf numFmtId="49" fontId="0" fillId="0" borderId="0" xfId="0" applyNumberFormat="1" applyAlignment="1" applyProtection="1">
      <alignment horizontal="left" vertical="top" wrapText="1"/>
      <protection hidden="1"/>
    </xf>
    <xf numFmtId="49" fontId="0" fillId="0" borderId="0" xfId="0" applyNumberFormat="1" applyAlignment="1" applyProtection="1">
      <alignment horizontal="left" vertical="top" wrapText="1" indent="1"/>
      <protection hidden="1"/>
    </xf>
    <xf numFmtId="49" fontId="0" fillId="0" borderId="0" xfId="0" applyNumberFormat="1" applyAlignment="1" applyProtection="1">
      <alignment horizontal="left" wrapText="1"/>
      <protection hidden="1"/>
    </xf>
    <xf numFmtId="49" fontId="0" fillId="8" borderId="0" xfId="2" applyNumberFormat="1" applyFont="1" applyFill="1" applyAlignment="1" applyProtection="1">
      <alignment horizontal="left" vertical="top" wrapText="1"/>
      <protection locked="0"/>
    </xf>
    <xf numFmtId="49" fontId="0" fillId="8" borderId="0" xfId="0" applyNumberFormat="1" applyFill="1" applyAlignment="1" applyProtection="1">
      <alignment horizontal="left" vertical="top" wrapText="1"/>
      <protection locked="0"/>
    </xf>
  </cellXfs>
  <cellStyles count="4">
    <cellStyle name="Вычисление" xfId="1"/>
    <cellStyle name="Денежный 2" xfId="2"/>
    <cellStyle name="Обычный" xfId="0" builtinId="0"/>
    <cellStyle name="Обычный 2" xfId="3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C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view="pageBreakPreview" zoomScale="90" workbookViewId="0">
      <selection activeCell="J1" sqref="J1:N4"/>
    </sheetView>
  </sheetViews>
  <sheetFormatPr defaultRowHeight="12.75"/>
  <sheetData>
    <row r="1" spans="1:15" ht="30" customHeight="1">
      <c r="A1" s="125" t="s">
        <v>200</v>
      </c>
      <c r="B1" s="125"/>
      <c r="C1" s="125"/>
      <c r="D1" s="125"/>
      <c r="E1" s="125"/>
      <c r="J1" s="126" t="s">
        <v>246</v>
      </c>
      <c r="K1" s="126"/>
      <c r="L1" s="126"/>
      <c r="M1" s="126"/>
      <c r="N1" s="126"/>
    </row>
    <row r="2" spans="1:15" ht="30" customHeight="1">
      <c r="A2" s="125"/>
      <c r="B2" s="125"/>
      <c r="C2" s="125"/>
      <c r="D2" s="125"/>
      <c r="E2" s="125"/>
      <c r="F2" s="2"/>
      <c r="J2" s="126"/>
      <c r="K2" s="126"/>
      <c r="L2" s="126"/>
      <c r="M2" s="126"/>
      <c r="N2" s="126"/>
    </row>
    <row r="3" spans="1:15" ht="30" customHeight="1">
      <c r="A3" s="125"/>
      <c r="B3" s="125"/>
      <c r="C3" s="125"/>
      <c r="D3" s="125"/>
      <c r="E3" s="125"/>
      <c r="F3" s="60"/>
      <c r="G3" s="60"/>
      <c r="H3" s="60"/>
      <c r="I3" s="60"/>
      <c r="J3" s="126"/>
      <c r="K3" s="126"/>
      <c r="L3" s="126"/>
      <c r="M3" s="126"/>
      <c r="N3" s="126"/>
    </row>
    <row r="4" spans="1:15" ht="30" customHeight="1">
      <c r="A4" s="125"/>
      <c r="B4" s="125"/>
      <c r="C4" s="125"/>
      <c r="D4" s="125"/>
      <c r="E4" s="125"/>
      <c r="J4" s="126"/>
      <c r="K4" s="126"/>
      <c r="L4" s="126"/>
      <c r="M4" s="126"/>
      <c r="N4" s="126"/>
    </row>
    <row r="5" spans="1:15" ht="12.75" customHeight="1">
      <c r="A5" s="95"/>
      <c r="B5" s="95"/>
      <c r="C5" s="95"/>
      <c r="D5" s="95"/>
      <c r="E5" s="95"/>
      <c r="J5" s="95"/>
      <c r="K5" s="95"/>
      <c r="L5" s="95"/>
      <c r="M5" s="95"/>
      <c r="N5" s="95"/>
    </row>
    <row r="6" spans="1:15" ht="12.75" customHeight="1">
      <c r="A6" s="95"/>
      <c r="B6" s="95"/>
      <c r="C6" s="95"/>
      <c r="D6" s="95"/>
      <c r="E6" s="95"/>
      <c r="J6" s="72"/>
      <c r="K6" s="72"/>
      <c r="L6" s="72"/>
      <c r="M6" s="72"/>
      <c r="N6" s="72"/>
    </row>
    <row r="7" spans="1:15" ht="68.25" customHeight="1">
      <c r="A7" s="72"/>
      <c r="B7" s="72"/>
      <c r="C7" s="72"/>
      <c r="D7" s="72"/>
      <c r="E7" s="72"/>
      <c r="J7" s="73"/>
    </row>
    <row r="8" spans="1:15" ht="25.5">
      <c r="E8" s="122" t="s">
        <v>35</v>
      </c>
      <c r="F8" s="122"/>
      <c r="G8" s="122"/>
      <c r="H8" s="122"/>
      <c r="I8" s="122"/>
      <c r="J8" s="122"/>
    </row>
    <row r="9" spans="1:15" ht="18.75">
      <c r="F9" s="4"/>
      <c r="G9" s="4"/>
      <c r="H9" s="4"/>
      <c r="I9" s="4"/>
      <c r="J9" s="4"/>
      <c r="O9" s="5"/>
    </row>
    <row r="10" spans="1:15" ht="60.75" customHeight="1">
      <c r="C10" s="123" t="s">
        <v>202</v>
      </c>
      <c r="D10" s="123"/>
      <c r="E10" s="123"/>
      <c r="F10" s="123"/>
      <c r="G10" s="123"/>
      <c r="H10" s="123"/>
      <c r="I10" s="123"/>
      <c r="J10" s="123"/>
      <c r="K10" s="123"/>
      <c r="L10" s="123"/>
    </row>
    <row r="11" spans="1:15" ht="20.25" customHeight="1"/>
    <row r="12" spans="1:15" ht="41.25" customHeight="1">
      <c r="C12" s="124" t="s">
        <v>116</v>
      </c>
      <c r="D12" s="124"/>
      <c r="E12" s="124"/>
      <c r="F12" s="124"/>
      <c r="G12" s="124"/>
      <c r="H12" s="124"/>
      <c r="I12" s="124"/>
      <c r="J12" s="124"/>
      <c r="K12" s="124"/>
      <c r="L12" s="124"/>
    </row>
    <row r="13" spans="1:15" ht="18" customHeight="1">
      <c r="C13" s="124"/>
      <c r="D13" s="124"/>
      <c r="E13" s="124"/>
      <c r="F13" s="124"/>
      <c r="G13" s="124"/>
      <c r="H13" s="124"/>
      <c r="I13" s="124"/>
      <c r="J13" s="124"/>
      <c r="K13" s="124"/>
      <c r="L13" s="124"/>
    </row>
    <row r="14" spans="1:15" ht="20.25" customHeight="1">
      <c r="C14" s="71"/>
      <c r="D14" s="71"/>
      <c r="E14" s="71"/>
      <c r="F14" s="71"/>
      <c r="G14" s="71"/>
      <c r="H14" s="71"/>
      <c r="I14" s="71"/>
      <c r="J14" s="71"/>
      <c r="K14" s="71"/>
    </row>
    <row r="15" spans="1:15" ht="20.25" customHeight="1">
      <c r="D15" s="71"/>
      <c r="E15" s="71"/>
      <c r="F15" s="71"/>
      <c r="G15" s="71"/>
      <c r="H15" s="71"/>
      <c r="I15" s="71"/>
    </row>
    <row r="16" spans="1:15" ht="75" customHeight="1">
      <c r="J16" s="118" t="s">
        <v>105</v>
      </c>
      <c r="K16" s="118"/>
      <c r="L16" s="118"/>
      <c r="M16" s="118"/>
      <c r="N16" s="118"/>
    </row>
    <row r="17" spans="9:14" ht="18.75">
      <c r="J17" s="70"/>
      <c r="K17" s="70"/>
      <c r="L17" s="70"/>
      <c r="M17" s="70"/>
      <c r="N17" s="70"/>
    </row>
    <row r="18" spans="9:14" ht="18.75" customHeight="1">
      <c r="J18" s="118" t="s">
        <v>46</v>
      </c>
      <c r="K18" s="118"/>
      <c r="L18" s="118"/>
      <c r="M18" s="118"/>
      <c r="N18" s="118"/>
    </row>
    <row r="19" spans="9:14" ht="39" customHeight="1">
      <c r="J19" s="118" t="s">
        <v>106</v>
      </c>
      <c r="K19" s="118"/>
      <c r="L19" s="118"/>
      <c r="M19" s="118"/>
      <c r="N19" s="118"/>
    </row>
    <row r="20" spans="9:14" ht="21" customHeight="1">
      <c r="J20" s="119" t="s">
        <v>47</v>
      </c>
      <c r="K20" s="118"/>
      <c r="L20" s="118"/>
      <c r="M20" s="118"/>
      <c r="N20" s="118"/>
    </row>
    <row r="22" spans="9:14" ht="18.75" customHeight="1">
      <c r="J22" s="118" t="s">
        <v>107</v>
      </c>
      <c r="K22" s="118"/>
      <c r="L22" s="118"/>
      <c r="M22" s="118"/>
      <c r="N22" s="118"/>
    </row>
    <row r="23" spans="9:14" ht="20.100000000000001" customHeight="1">
      <c r="J23" s="120" t="s">
        <v>108</v>
      </c>
      <c r="K23" s="121"/>
      <c r="L23" s="121"/>
      <c r="M23" s="121"/>
      <c r="N23" s="121"/>
    </row>
    <row r="24" spans="9:14" ht="20.100000000000001" customHeight="1">
      <c r="J24" s="121"/>
      <c r="K24" s="121"/>
      <c r="L24" s="121"/>
      <c r="M24" s="121"/>
      <c r="N24" s="121"/>
    </row>
    <row r="25" spans="9:14" ht="18.75" customHeight="1"/>
    <row r="26" spans="9:14" ht="18.75">
      <c r="M26" s="60"/>
      <c r="N26" s="60"/>
    </row>
    <row r="28" spans="9:14" ht="15.75">
      <c r="J28" s="3"/>
      <c r="K28" s="3"/>
      <c r="L28" s="3"/>
    </row>
    <row r="29" spans="9:14" ht="15.75">
      <c r="I29" s="3"/>
    </row>
    <row r="30" spans="9:14">
      <c r="K30" s="1"/>
    </row>
    <row r="31" spans="9:14">
      <c r="K31" s="1"/>
    </row>
    <row r="32" spans="9:14">
      <c r="K32" s="1"/>
    </row>
  </sheetData>
  <sheetProtection password="CE20" sheet="1" objects="1" scenarios="1" selectLockedCells="1" selectUnlockedCells="1"/>
  <mergeCells count="11">
    <mergeCell ref="J16:N16"/>
    <mergeCell ref="E8:J8"/>
    <mergeCell ref="C10:L10"/>
    <mergeCell ref="C12:L13"/>
    <mergeCell ref="A1:E4"/>
    <mergeCell ref="J1:N4"/>
    <mergeCell ref="J18:N18"/>
    <mergeCell ref="J19:N19"/>
    <mergeCell ref="J20:N20"/>
    <mergeCell ref="J22:N22"/>
    <mergeCell ref="J23:N24"/>
  </mergeCells>
  <printOptions horizontalCentered="1" verticalCentered="1"/>
  <pageMargins left="0.55118110236220474" right="0.39370078740157483" top="0.39370078740157483" bottom="0.39370078740157483" header="0" footer="0"/>
  <pageSetup paperSize="9" scale="7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69"/>
  <sheetViews>
    <sheetView tabSelected="1" view="pageBreakPreview" zoomScale="90" zoomScaleNormal="90" zoomScaleSheetLayoutView="90" workbookViewId="0">
      <pane ySplit="7" topLeftCell="A8" activePane="bottomLeft" state="frozen"/>
      <selection pane="bottomLeft" activeCell="P26" sqref="P26"/>
    </sheetView>
  </sheetViews>
  <sheetFormatPr defaultRowHeight="12.75"/>
  <cols>
    <col min="1" max="1" width="12.42578125" customWidth="1"/>
    <col min="2" max="2" width="60.7109375" customWidth="1"/>
    <col min="3" max="3" width="10.28515625" customWidth="1"/>
    <col min="4" max="4" width="11.140625" customWidth="1"/>
    <col min="5" max="5" width="7.28515625" customWidth="1"/>
    <col min="6" max="6" width="6.5703125" customWidth="1"/>
    <col min="7" max="7" width="6.140625" customWidth="1"/>
    <col min="8" max="9" width="6.85546875" customWidth="1"/>
    <col min="10" max="10" width="6.42578125" customWidth="1"/>
    <col min="11" max="11" width="6.42578125" style="102" customWidth="1"/>
    <col min="12" max="15" width="6.42578125" customWidth="1"/>
    <col min="16" max="17" width="6.42578125" style="41" customWidth="1"/>
  </cols>
  <sheetData>
    <row r="1" spans="1:54" ht="15.75">
      <c r="A1" s="127" t="s">
        <v>109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</row>
    <row r="2" spans="1:54" ht="3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56"/>
      <c r="Q2" s="56"/>
    </row>
    <row r="3" spans="1:54" s="27" customFormat="1" ht="30" customHeight="1">
      <c r="A3" s="128" t="s">
        <v>5</v>
      </c>
      <c r="B3" s="131" t="s">
        <v>205</v>
      </c>
      <c r="C3" s="134" t="s">
        <v>6</v>
      </c>
      <c r="D3" s="137" t="s">
        <v>7</v>
      </c>
      <c r="E3" s="138"/>
      <c r="F3" s="138"/>
      <c r="G3" s="138"/>
      <c r="H3" s="138"/>
      <c r="I3" s="139"/>
      <c r="J3" s="140" t="s">
        <v>11</v>
      </c>
      <c r="K3" s="141"/>
      <c r="L3" s="141"/>
      <c r="M3" s="141"/>
      <c r="N3" s="141"/>
      <c r="O3" s="141"/>
      <c r="P3" s="141"/>
      <c r="Q3" s="1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</row>
    <row r="4" spans="1:54" s="27" customFormat="1" ht="30.95" customHeight="1">
      <c r="A4" s="129"/>
      <c r="B4" s="132"/>
      <c r="C4" s="135"/>
      <c r="D4" s="142" t="s">
        <v>8</v>
      </c>
      <c r="E4" s="145" t="s">
        <v>13</v>
      </c>
      <c r="F4" s="146" t="s">
        <v>9</v>
      </c>
      <c r="G4" s="147"/>
      <c r="H4" s="147"/>
      <c r="I4" s="148"/>
      <c r="J4" s="149" t="s">
        <v>2</v>
      </c>
      <c r="K4" s="150"/>
      <c r="L4" s="149" t="s">
        <v>3</v>
      </c>
      <c r="M4" s="150"/>
      <c r="N4" s="149" t="s">
        <v>4</v>
      </c>
      <c r="O4" s="155"/>
      <c r="P4" s="149" t="s">
        <v>36</v>
      </c>
      <c r="Q4" s="155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</row>
    <row r="5" spans="1:54" s="27" customFormat="1" ht="14.45" customHeight="1">
      <c r="A5" s="129"/>
      <c r="B5" s="132"/>
      <c r="C5" s="135"/>
      <c r="D5" s="143"/>
      <c r="E5" s="135"/>
      <c r="F5" s="142" t="s">
        <v>12</v>
      </c>
      <c r="G5" s="151" t="s">
        <v>10</v>
      </c>
      <c r="H5" s="152"/>
      <c r="I5" s="153"/>
      <c r="J5" s="154" t="s">
        <v>50</v>
      </c>
      <c r="K5" s="154" t="s">
        <v>51</v>
      </c>
      <c r="L5" s="154" t="s">
        <v>72</v>
      </c>
      <c r="M5" s="154" t="s">
        <v>215</v>
      </c>
      <c r="N5" s="154" t="s">
        <v>81</v>
      </c>
      <c r="O5" s="154" t="s">
        <v>82</v>
      </c>
      <c r="P5" s="154" t="s">
        <v>214</v>
      </c>
      <c r="Q5" s="154" t="s">
        <v>245</v>
      </c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</row>
    <row r="6" spans="1:54" s="27" customFormat="1" ht="150" customHeight="1">
      <c r="A6" s="130"/>
      <c r="B6" s="133"/>
      <c r="C6" s="136"/>
      <c r="D6" s="144"/>
      <c r="E6" s="136"/>
      <c r="F6" s="144"/>
      <c r="G6" s="61" t="s">
        <v>31</v>
      </c>
      <c r="H6" s="28" t="s">
        <v>32</v>
      </c>
      <c r="I6" s="28" t="s">
        <v>33</v>
      </c>
      <c r="J6" s="133"/>
      <c r="K6" s="133"/>
      <c r="L6" s="133"/>
      <c r="M6" s="133"/>
      <c r="N6" s="133"/>
      <c r="O6" s="133"/>
      <c r="P6" s="133"/>
      <c r="Q6" s="133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</row>
    <row r="7" spans="1:54" s="39" customFormat="1" ht="15.75">
      <c r="A7" s="42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8">
        <v>16</v>
      </c>
      <c r="Q7" s="8">
        <v>17</v>
      </c>
      <c r="R7" s="40" t="s">
        <v>53</v>
      </c>
      <c r="S7" s="40" t="s">
        <v>54</v>
      </c>
    </row>
    <row r="8" spans="1:54" s="25" customFormat="1" ht="30.95" customHeight="1">
      <c r="A8" s="43" t="s">
        <v>14</v>
      </c>
      <c r="B8" s="37" t="s">
        <v>204</v>
      </c>
      <c r="C8" s="96" t="s">
        <v>208</v>
      </c>
      <c r="D8" s="38">
        <f>SUM(D9:D20)</f>
        <v>3078</v>
      </c>
      <c r="E8" s="38">
        <f>SUM(E9:E20)</f>
        <v>1026</v>
      </c>
      <c r="F8" s="38">
        <f>SUM(F9:F20)</f>
        <v>2052</v>
      </c>
      <c r="G8" s="38">
        <f>SUM(G9:G20)</f>
        <v>1508</v>
      </c>
      <c r="H8" s="38">
        <f>SUM(H9:H20)</f>
        <v>544</v>
      </c>
      <c r="I8" s="38">
        <f t="shared" ref="I8" si="0">SUM(I9:I17)</f>
        <v>0</v>
      </c>
      <c r="J8" s="38">
        <f>SUM(J9:J20)</f>
        <v>360</v>
      </c>
      <c r="K8" s="38">
        <f>SUM(K9:K20)</f>
        <v>620</v>
      </c>
      <c r="L8" s="38">
        <f>SUM(L9:L20)</f>
        <v>450</v>
      </c>
      <c r="M8" s="38">
        <f>SUM(M9:M20)</f>
        <v>574</v>
      </c>
      <c r="N8" s="38">
        <f t="shared" ref="N8:Q8" si="1">SUM(N9:N20)</f>
        <v>48</v>
      </c>
      <c r="O8" s="38">
        <f t="shared" si="1"/>
        <v>0</v>
      </c>
      <c r="P8" s="38">
        <f t="shared" si="1"/>
        <v>0</v>
      </c>
      <c r="Q8" s="38">
        <f t="shared" si="1"/>
        <v>0</v>
      </c>
      <c r="R8" s="180" t="s">
        <v>55</v>
      </c>
      <c r="S8" s="180"/>
    </row>
    <row r="9" spans="1:54" ht="15.75">
      <c r="A9" s="45" t="s">
        <v>217</v>
      </c>
      <c r="B9" s="58" t="s">
        <v>226</v>
      </c>
      <c r="C9" s="10" t="s">
        <v>228</v>
      </c>
      <c r="D9" s="8">
        <f>E9+F9</f>
        <v>201</v>
      </c>
      <c r="E9" s="8">
        <f>F9/2</f>
        <v>67</v>
      </c>
      <c r="F9" s="8">
        <f t="shared" ref="F9:F12" si="2">J9+K9+L9+M9+N9+O9+P9+Q9</f>
        <v>134</v>
      </c>
      <c r="G9" s="8">
        <f>F9-H9</f>
        <v>134</v>
      </c>
      <c r="H9" s="8">
        <v>0</v>
      </c>
      <c r="I9" s="8">
        <v>0</v>
      </c>
      <c r="J9" s="59">
        <v>30</v>
      </c>
      <c r="K9" s="59">
        <v>40</v>
      </c>
      <c r="L9" s="59">
        <v>28</v>
      </c>
      <c r="M9" s="59">
        <v>36</v>
      </c>
      <c r="N9" s="59">
        <v>0</v>
      </c>
      <c r="O9" s="8">
        <v>0</v>
      </c>
      <c r="P9" s="8">
        <v>0</v>
      </c>
      <c r="Q9" s="8">
        <v>0</v>
      </c>
      <c r="R9" s="41">
        <f>SUM(J9:K17,J22:K27,J31:K34,J37:K40,J42:K45,J47:K49,J51:K55)/40</f>
        <v>27.824999999999999</v>
      </c>
      <c r="S9" s="41"/>
    </row>
    <row r="10" spans="1:54" ht="15.75">
      <c r="A10" s="45" t="s">
        <v>218</v>
      </c>
      <c r="B10" s="58" t="s">
        <v>227</v>
      </c>
      <c r="C10" s="105" t="s">
        <v>240</v>
      </c>
      <c r="D10" s="8">
        <f>E10+F10</f>
        <v>294</v>
      </c>
      <c r="E10" s="8">
        <f t="shared" ref="E10:E19" si="3">F10/2</f>
        <v>98</v>
      </c>
      <c r="F10" s="8">
        <f t="shared" ref="F10" si="4">J10+K10+L10+M10+N10+O10+P10+Q10</f>
        <v>196</v>
      </c>
      <c r="G10" s="8">
        <f>F10-H10</f>
        <v>196</v>
      </c>
      <c r="H10" s="8">
        <v>0</v>
      </c>
      <c r="I10" s="8">
        <v>0</v>
      </c>
      <c r="J10" s="59">
        <v>44</v>
      </c>
      <c r="K10" s="59">
        <v>40</v>
      </c>
      <c r="L10" s="59">
        <v>40</v>
      </c>
      <c r="M10" s="59">
        <v>72</v>
      </c>
      <c r="N10" s="59">
        <v>0</v>
      </c>
      <c r="O10" s="8">
        <v>0</v>
      </c>
      <c r="P10" s="8">
        <v>0</v>
      </c>
      <c r="Q10" s="8">
        <v>0</v>
      </c>
      <c r="R10" s="41">
        <f>SUM(J10:K21,J23:K28,J32:K36,J38:K41,J43:K46,J48:K50,J52:K56)/40</f>
        <v>59.2</v>
      </c>
      <c r="S10" s="41"/>
    </row>
    <row r="11" spans="1:54" ht="15.75">
      <c r="A11" s="45" t="s">
        <v>219</v>
      </c>
      <c r="B11" s="58" t="s">
        <v>17</v>
      </c>
      <c r="C11" s="105" t="s">
        <v>229</v>
      </c>
      <c r="D11" s="8">
        <f t="shared" ref="D11:D12" si="5">E11+F11</f>
        <v>241</v>
      </c>
      <c r="E11" s="8">
        <v>80</v>
      </c>
      <c r="F11" s="8">
        <f t="shared" si="2"/>
        <v>161</v>
      </c>
      <c r="G11" s="8">
        <f t="shared" ref="G11:G12" si="6">F11-H11</f>
        <v>0</v>
      </c>
      <c r="H11" s="8">
        <v>161</v>
      </c>
      <c r="I11" s="8">
        <v>0</v>
      </c>
      <c r="J11" s="59">
        <v>15</v>
      </c>
      <c r="K11" s="59">
        <v>40</v>
      </c>
      <c r="L11" s="59">
        <v>30</v>
      </c>
      <c r="M11" s="59">
        <v>52</v>
      </c>
      <c r="N11" s="107">
        <v>24</v>
      </c>
      <c r="O11" s="8">
        <v>0</v>
      </c>
      <c r="P11" s="8">
        <v>0</v>
      </c>
      <c r="Q11" s="8">
        <v>0</v>
      </c>
      <c r="R11" s="66">
        <f>SUM(J9:J17,J22:J27,J31:J34,J37:J40,J42:J45,J47:J49,J51:J55)/17</f>
        <v>28.058823529411764</v>
      </c>
      <c r="S11" s="66">
        <f>SUM(K9:K17,K22:K27,K31:K34,K37:K40,K42:K45,K47:K49,K51:K55)/22</f>
        <v>28.90909090909091</v>
      </c>
    </row>
    <row r="12" spans="1:54" ht="15.75">
      <c r="A12" s="45" t="s">
        <v>220</v>
      </c>
      <c r="B12" s="58" t="s">
        <v>16</v>
      </c>
      <c r="C12" s="10" t="s">
        <v>83</v>
      </c>
      <c r="D12" s="8">
        <f t="shared" si="5"/>
        <v>180</v>
      </c>
      <c r="E12" s="8">
        <f t="shared" si="3"/>
        <v>60</v>
      </c>
      <c r="F12" s="8">
        <f t="shared" si="2"/>
        <v>120</v>
      </c>
      <c r="G12" s="8">
        <f t="shared" si="6"/>
        <v>120</v>
      </c>
      <c r="H12" s="8">
        <v>0</v>
      </c>
      <c r="I12" s="8">
        <v>0</v>
      </c>
      <c r="J12" s="59">
        <v>30</v>
      </c>
      <c r="K12" s="59">
        <v>40</v>
      </c>
      <c r="L12" s="59">
        <v>14</v>
      </c>
      <c r="M12" s="59">
        <v>36</v>
      </c>
      <c r="N12" s="59">
        <v>0</v>
      </c>
      <c r="O12" s="8">
        <v>0</v>
      </c>
      <c r="P12" s="8">
        <v>0</v>
      </c>
      <c r="Q12" s="8">
        <v>0</v>
      </c>
      <c r="R12" s="181" t="s">
        <v>56</v>
      </c>
      <c r="S12" s="182"/>
    </row>
    <row r="13" spans="1:54" s="41" customFormat="1" ht="15.75">
      <c r="A13" s="45" t="s">
        <v>221</v>
      </c>
      <c r="B13" s="58" t="s">
        <v>230</v>
      </c>
      <c r="C13" s="10" t="s">
        <v>240</v>
      </c>
      <c r="D13" s="8">
        <f>E13+F13</f>
        <v>222</v>
      </c>
      <c r="E13" s="8">
        <f t="shared" si="3"/>
        <v>74</v>
      </c>
      <c r="F13" s="8">
        <f>J13+K13+L13+M13+N13+O13+P13+Q13</f>
        <v>148</v>
      </c>
      <c r="G13" s="8">
        <f>F13-H13</f>
        <v>148</v>
      </c>
      <c r="H13" s="8">
        <v>0</v>
      </c>
      <c r="I13" s="8">
        <v>0</v>
      </c>
      <c r="J13" s="59">
        <v>46</v>
      </c>
      <c r="K13" s="59">
        <v>40</v>
      </c>
      <c r="L13" s="59">
        <v>20</v>
      </c>
      <c r="M13" s="59">
        <v>42</v>
      </c>
      <c r="N13" s="59">
        <v>0</v>
      </c>
      <c r="O13" s="8">
        <v>0</v>
      </c>
      <c r="P13" s="8">
        <v>0</v>
      </c>
      <c r="Q13" s="8">
        <v>0</v>
      </c>
      <c r="R13" s="67">
        <f>SUM(L9:L17,L22:L27,L31:L34,L37:L40,L42:L45,L47:L49,L51:L55)/16</f>
        <v>21.25</v>
      </c>
      <c r="S13" s="67">
        <f>SUM(M9:M17,M22:M27,M31:M34,M37:M40,M42:M45,M47:M49,M51:M55)/23</f>
        <v>24.347826086956523</v>
      </c>
    </row>
    <row r="14" spans="1:54" s="41" customFormat="1" ht="15.75">
      <c r="A14" s="45" t="s">
        <v>222</v>
      </c>
      <c r="B14" s="58" t="s">
        <v>74</v>
      </c>
      <c r="C14" s="53" t="s">
        <v>113</v>
      </c>
      <c r="D14" s="8">
        <f>E14+F14</f>
        <v>147</v>
      </c>
      <c r="E14" s="8">
        <f t="shared" si="3"/>
        <v>49</v>
      </c>
      <c r="F14" s="8">
        <f>J14+K14+L14+M14+N14+O14+P14+Q14</f>
        <v>98</v>
      </c>
      <c r="G14" s="8">
        <f>F14-H14</f>
        <v>70</v>
      </c>
      <c r="H14" s="23">
        <v>28</v>
      </c>
      <c r="I14" s="23">
        <v>0</v>
      </c>
      <c r="J14" s="59">
        <v>30</v>
      </c>
      <c r="K14" s="59">
        <v>40</v>
      </c>
      <c r="L14" s="59">
        <v>28</v>
      </c>
      <c r="M14" s="59">
        <v>0</v>
      </c>
      <c r="N14" s="59">
        <v>0</v>
      </c>
      <c r="O14" s="8">
        <v>0</v>
      </c>
      <c r="P14" s="8">
        <v>0</v>
      </c>
      <c r="Q14" s="8">
        <v>0</v>
      </c>
      <c r="R14" s="67">
        <f>SUM(L10:L21,L23:L28,L32:L36,L38:L41,L43:L46,L48:L50,L52:L56)/16</f>
        <v>41.5</v>
      </c>
      <c r="S14" s="67">
        <f>SUM(M10:M21,M23:M28,M32:M36,M38:M41,M43:M46,M48:M50,M52:M56)/23</f>
        <v>47.652173913043477</v>
      </c>
    </row>
    <row r="15" spans="1:54" s="41" customFormat="1" ht="15.75">
      <c r="A15" s="45" t="s">
        <v>223</v>
      </c>
      <c r="B15" s="58" t="s">
        <v>75</v>
      </c>
      <c r="C15" s="10" t="s">
        <v>49</v>
      </c>
      <c r="D15" s="8">
        <f>E15+F15</f>
        <v>117</v>
      </c>
      <c r="E15" s="8">
        <f t="shared" si="3"/>
        <v>39</v>
      </c>
      <c r="F15" s="8">
        <f>J15+K15+L15+M15+N15+O15+P15+Q15</f>
        <v>78</v>
      </c>
      <c r="G15" s="8">
        <f>F15-H15</f>
        <v>70</v>
      </c>
      <c r="H15" s="8">
        <v>8</v>
      </c>
      <c r="I15" s="8">
        <v>0</v>
      </c>
      <c r="J15" s="59">
        <v>0</v>
      </c>
      <c r="K15" s="59">
        <v>0</v>
      </c>
      <c r="L15" s="59">
        <v>0</v>
      </c>
      <c r="M15" s="59">
        <v>54</v>
      </c>
      <c r="N15" s="107">
        <v>24</v>
      </c>
      <c r="O15" s="8">
        <v>0</v>
      </c>
      <c r="P15" s="8">
        <v>0</v>
      </c>
      <c r="Q15" s="8">
        <v>0</v>
      </c>
      <c r="R15" s="67">
        <f>SUM(L11:L22,L24:L29,L33:L37,L39:L42,L44:L47,L49:L51,L53:L57)/16</f>
        <v>81.25</v>
      </c>
      <c r="S15" s="67">
        <f>SUM(M11:M22,M24:M29,M33:M37,M39:M42,M44:M47,M49:M51,M53:M57)/20</f>
        <v>106.6</v>
      </c>
    </row>
    <row r="16" spans="1:54" ht="21" customHeight="1">
      <c r="A16" s="45" t="s">
        <v>224</v>
      </c>
      <c r="B16" s="58" t="s">
        <v>18</v>
      </c>
      <c r="C16" s="104" t="s">
        <v>232</v>
      </c>
      <c r="D16" s="8">
        <f t="shared" ref="D16" si="7">E16+F16</f>
        <v>258</v>
      </c>
      <c r="E16" s="8">
        <f t="shared" si="3"/>
        <v>86</v>
      </c>
      <c r="F16" s="8">
        <f t="shared" ref="F16" si="8">J16+K16+L16+M16+N16+O16+P16+Q16</f>
        <v>172</v>
      </c>
      <c r="G16" s="8">
        <f t="shared" ref="G16" si="9">F16-H16</f>
        <v>8</v>
      </c>
      <c r="H16" s="8">
        <v>164</v>
      </c>
      <c r="I16" s="8">
        <v>0</v>
      </c>
      <c r="J16" s="59">
        <v>30</v>
      </c>
      <c r="K16" s="59">
        <v>60</v>
      </c>
      <c r="L16" s="59">
        <v>36</v>
      </c>
      <c r="M16" s="59">
        <v>46</v>
      </c>
      <c r="N16" s="59">
        <v>0</v>
      </c>
      <c r="O16" s="8">
        <v>0</v>
      </c>
      <c r="P16" s="8">
        <v>0</v>
      </c>
      <c r="Q16" s="8">
        <v>0</v>
      </c>
      <c r="R16" s="68">
        <f>SUM(N9:N17,N22:N27,N31:N34,N37:N40,N42:N45,N47:N49,N51:N55)/16</f>
        <v>35.5</v>
      </c>
      <c r="S16" s="68">
        <f>SUM(O9:O17,O22:O27,O31:O34,O37:O40,O42:O45,O47:O49,O51:O55)/23</f>
        <v>34.521739130434781</v>
      </c>
    </row>
    <row r="17" spans="1:19" ht="15.75">
      <c r="A17" s="45" t="s">
        <v>225</v>
      </c>
      <c r="B17" s="58" t="s">
        <v>211</v>
      </c>
      <c r="C17" s="10" t="s">
        <v>113</v>
      </c>
      <c r="D17" s="8">
        <f>E17+F17</f>
        <v>106</v>
      </c>
      <c r="E17" s="8">
        <v>36</v>
      </c>
      <c r="F17" s="8">
        <f>J17+K17+L17+M17+N17+O17+P17+Q17</f>
        <v>70</v>
      </c>
      <c r="G17" s="8">
        <f>F17-H17</f>
        <v>54</v>
      </c>
      <c r="H17" s="8">
        <v>16</v>
      </c>
      <c r="I17" s="8">
        <v>0</v>
      </c>
      <c r="J17" s="59">
        <v>0</v>
      </c>
      <c r="K17" s="59">
        <v>20</v>
      </c>
      <c r="L17" s="59">
        <v>16</v>
      </c>
      <c r="M17" s="59">
        <v>34</v>
      </c>
      <c r="N17" s="59">
        <v>0</v>
      </c>
      <c r="O17" s="8">
        <v>0</v>
      </c>
      <c r="P17" s="8">
        <v>0</v>
      </c>
      <c r="Q17" s="8">
        <v>0</v>
      </c>
      <c r="R17" s="181" t="s">
        <v>59</v>
      </c>
      <c r="S17" s="182"/>
    </row>
    <row r="18" spans="1:19" ht="15.75">
      <c r="A18" s="45" t="s">
        <v>233</v>
      </c>
      <c r="B18" s="58" t="s">
        <v>234</v>
      </c>
      <c r="C18" s="10" t="s">
        <v>228</v>
      </c>
      <c r="D18" s="8">
        <f>E18+F18</f>
        <v>564</v>
      </c>
      <c r="E18" s="8">
        <f t="shared" si="3"/>
        <v>188</v>
      </c>
      <c r="F18" s="8">
        <f>J18+K18+L18+M18+N18+O18+P18+Q18</f>
        <v>376</v>
      </c>
      <c r="G18" s="8">
        <f>F18-H18</f>
        <v>376</v>
      </c>
      <c r="H18" s="8">
        <v>0</v>
      </c>
      <c r="I18" s="8">
        <v>0</v>
      </c>
      <c r="J18" s="59">
        <v>30</v>
      </c>
      <c r="K18" s="59">
        <v>160</v>
      </c>
      <c r="L18" s="59">
        <v>56</v>
      </c>
      <c r="M18" s="59">
        <v>130</v>
      </c>
      <c r="N18" s="59">
        <v>0</v>
      </c>
      <c r="O18" s="8">
        <v>0</v>
      </c>
      <c r="P18" s="8">
        <v>0</v>
      </c>
      <c r="Q18" s="8">
        <v>0</v>
      </c>
      <c r="R18" s="181" t="s">
        <v>59</v>
      </c>
      <c r="S18" s="182"/>
    </row>
    <row r="19" spans="1:19" ht="15.75">
      <c r="A19" s="45" t="s">
        <v>235</v>
      </c>
      <c r="B19" s="58" t="s">
        <v>76</v>
      </c>
      <c r="C19" s="10" t="s">
        <v>241</v>
      </c>
      <c r="D19" s="8">
        <f>E19+F19</f>
        <v>456</v>
      </c>
      <c r="E19" s="8">
        <f t="shared" si="3"/>
        <v>152</v>
      </c>
      <c r="F19" s="8">
        <f>J19+K19+L19+M19+N19+O19+P19+Q19</f>
        <v>304</v>
      </c>
      <c r="G19" s="8">
        <f>F19-H19</f>
        <v>264</v>
      </c>
      <c r="H19" s="8">
        <v>40</v>
      </c>
      <c r="I19" s="8">
        <v>0</v>
      </c>
      <c r="J19" s="59">
        <v>60</v>
      </c>
      <c r="K19" s="59">
        <v>60</v>
      </c>
      <c r="L19" s="59">
        <v>112</v>
      </c>
      <c r="M19" s="59">
        <v>72</v>
      </c>
      <c r="N19" s="59">
        <v>0</v>
      </c>
      <c r="O19" s="8">
        <v>0</v>
      </c>
      <c r="P19" s="8">
        <v>0</v>
      </c>
      <c r="Q19" s="8">
        <v>0</v>
      </c>
      <c r="R19" s="181" t="s">
        <v>59</v>
      </c>
      <c r="S19" s="182"/>
    </row>
    <row r="20" spans="1:19" ht="22.5" customHeight="1">
      <c r="A20" s="45" t="s">
        <v>236</v>
      </c>
      <c r="B20" s="58" t="s">
        <v>242</v>
      </c>
      <c r="C20" s="26" t="s">
        <v>231</v>
      </c>
      <c r="D20" s="11">
        <f>E20+F20</f>
        <v>292</v>
      </c>
      <c r="E20" s="11">
        <v>97</v>
      </c>
      <c r="F20" s="11">
        <f>J20+K20+L20+M20+N20+O20+P20+Q20</f>
        <v>195</v>
      </c>
      <c r="G20" s="11">
        <f>F20-H20</f>
        <v>68</v>
      </c>
      <c r="H20" s="11">
        <v>127</v>
      </c>
      <c r="I20" s="11">
        <v>0</v>
      </c>
      <c r="J20" s="109">
        <v>45</v>
      </c>
      <c r="K20" s="109">
        <v>80</v>
      </c>
      <c r="L20" s="109">
        <v>70</v>
      </c>
      <c r="M20" s="109">
        <v>0</v>
      </c>
      <c r="N20" s="109">
        <v>0</v>
      </c>
      <c r="O20" s="11">
        <v>0</v>
      </c>
      <c r="P20" s="11">
        <v>0</v>
      </c>
      <c r="Q20" s="11">
        <v>0</v>
      </c>
      <c r="R20" s="181" t="s">
        <v>59</v>
      </c>
      <c r="S20" s="182"/>
    </row>
    <row r="21" spans="1:19" ht="15.75" customHeight="1">
      <c r="A21" s="46" t="s">
        <v>15</v>
      </c>
      <c r="B21" s="29" t="s">
        <v>206</v>
      </c>
      <c r="C21" s="30" t="s">
        <v>115</v>
      </c>
      <c r="D21" s="30">
        <f t="shared" ref="D21:Q21" si="10">SUM(D22:D27)</f>
        <v>522</v>
      </c>
      <c r="E21" s="30">
        <f t="shared" si="10"/>
        <v>174</v>
      </c>
      <c r="F21" s="30">
        <f t="shared" si="10"/>
        <v>348</v>
      </c>
      <c r="G21" s="30">
        <f t="shared" si="10"/>
        <v>183</v>
      </c>
      <c r="H21" s="30">
        <f t="shared" si="10"/>
        <v>165</v>
      </c>
      <c r="I21" s="30">
        <f t="shared" si="10"/>
        <v>0</v>
      </c>
      <c r="J21" s="30">
        <f t="shared" si="10"/>
        <v>134</v>
      </c>
      <c r="K21" s="30">
        <f t="shared" si="10"/>
        <v>80</v>
      </c>
      <c r="L21" s="30">
        <f t="shared" si="10"/>
        <v>0</v>
      </c>
      <c r="M21" s="30">
        <f t="shared" si="10"/>
        <v>0</v>
      </c>
      <c r="N21" s="30">
        <f>SUM(N22:N27)</f>
        <v>64</v>
      </c>
      <c r="O21" s="30">
        <f>SUM(O22:O27)</f>
        <v>56</v>
      </c>
      <c r="P21" s="30">
        <f>SUM(P22:P27)</f>
        <v>14</v>
      </c>
      <c r="Q21" s="30">
        <f t="shared" si="10"/>
        <v>0</v>
      </c>
    </row>
    <row r="22" spans="1:19" ht="15.75">
      <c r="A22" s="44" t="s">
        <v>40</v>
      </c>
      <c r="B22" s="9" t="s">
        <v>85</v>
      </c>
      <c r="C22" s="11" t="s">
        <v>212</v>
      </c>
      <c r="D22" s="8">
        <f t="shared" ref="D22:D27" si="11">E22+F22</f>
        <v>52</v>
      </c>
      <c r="E22" s="8">
        <v>18</v>
      </c>
      <c r="F22" s="11">
        <f>SUM(J22:Q22)</f>
        <v>34</v>
      </c>
      <c r="G22" s="8">
        <f>F22-H22-I22</f>
        <v>14</v>
      </c>
      <c r="H22" s="11">
        <v>20</v>
      </c>
      <c r="I22" s="8">
        <v>0</v>
      </c>
      <c r="J22" s="11">
        <v>0</v>
      </c>
      <c r="K22" s="11">
        <v>0</v>
      </c>
      <c r="L22" s="11">
        <v>0</v>
      </c>
      <c r="M22" s="11">
        <v>0</v>
      </c>
      <c r="N22" s="106">
        <v>16</v>
      </c>
      <c r="O22" s="106">
        <v>12</v>
      </c>
      <c r="P22" s="11">
        <v>6</v>
      </c>
      <c r="Q22" s="11">
        <v>0</v>
      </c>
    </row>
    <row r="23" spans="1:19" ht="15.75">
      <c r="A23" s="44" t="s">
        <v>41</v>
      </c>
      <c r="B23" s="9" t="s">
        <v>86</v>
      </c>
      <c r="C23" s="26" t="s">
        <v>49</v>
      </c>
      <c r="D23" s="8">
        <f t="shared" si="11"/>
        <v>97</v>
      </c>
      <c r="E23" s="8">
        <v>32</v>
      </c>
      <c r="F23" s="11">
        <f t="shared" ref="F23:F27" si="12">SUM(J23:Q23)</f>
        <v>65</v>
      </c>
      <c r="G23" s="8">
        <f t="shared" ref="G23:G27" si="13">F23-H23-I23</f>
        <v>49</v>
      </c>
      <c r="H23" s="11">
        <v>16</v>
      </c>
      <c r="I23" s="8">
        <v>0</v>
      </c>
      <c r="J23" s="11">
        <v>45</v>
      </c>
      <c r="K23" s="11">
        <v>20</v>
      </c>
      <c r="L23" s="8">
        <v>0</v>
      </c>
      <c r="M23" s="8">
        <v>0</v>
      </c>
      <c r="N23" s="8">
        <v>0</v>
      </c>
      <c r="O23" s="11">
        <v>0</v>
      </c>
      <c r="P23" s="11">
        <v>0</v>
      </c>
      <c r="Q23" s="11">
        <v>0</v>
      </c>
    </row>
    <row r="24" spans="1:19" ht="15.75">
      <c r="A24" s="44" t="s">
        <v>42</v>
      </c>
      <c r="B24" s="9" t="s">
        <v>87</v>
      </c>
      <c r="C24" s="26" t="s">
        <v>49</v>
      </c>
      <c r="D24" s="8">
        <f t="shared" si="11"/>
        <v>127</v>
      </c>
      <c r="E24" s="8">
        <v>42</v>
      </c>
      <c r="F24" s="11">
        <f t="shared" si="12"/>
        <v>85</v>
      </c>
      <c r="G24" s="8">
        <f t="shared" si="13"/>
        <v>25</v>
      </c>
      <c r="H24" s="11">
        <v>60</v>
      </c>
      <c r="I24" s="8">
        <v>0</v>
      </c>
      <c r="J24" s="11">
        <v>45</v>
      </c>
      <c r="K24" s="11">
        <v>40</v>
      </c>
      <c r="L24" s="8">
        <v>0</v>
      </c>
      <c r="M24" s="8">
        <v>0</v>
      </c>
      <c r="N24" s="8">
        <v>0</v>
      </c>
      <c r="O24" s="11">
        <v>0</v>
      </c>
      <c r="P24" s="11">
        <v>0</v>
      </c>
      <c r="Q24" s="11">
        <v>0</v>
      </c>
    </row>
    <row r="25" spans="1:19" ht="15.75">
      <c r="A25" s="44" t="s">
        <v>43</v>
      </c>
      <c r="B25" s="12" t="s">
        <v>88</v>
      </c>
      <c r="C25" s="26" t="s">
        <v>49</v>
      </c>
      <c r="D25" s="11">
        <f>E25+F25</f>
        <v>96</v>
      </c>
      <c r="E25" s="8">
        <v>32</v>
      </c>
      <c r="F25" s="11">
        <f t="shared" si="12"/>
        <v>64</v>
      </c>
      <c r="G25" s="8">
        <f t="shared" si="13"/>
        <v>44</v>
      </c>
      <c r="H25" s="11">
        <v>20</v>
      </c>
      <c r="I25" s="11">
        <v>0</v>
      </c>
      <c r="J25" s="11">
        <v>44</v>
      </c>
      <c r="K25" s="11">
        <v>20</v>
      </c>
      <c r="L25" s="8">
        <v>0</v>
      </c>
      <c r="M25" s="8">
        <v>0</v>
      </c>
      <c r="N25" s="8">
        <v>0</v>
      </c>
      <c r="O25" s="11">
        <v>0</v>
      </c>
      <c r="P25" s="11">
        <v>0</v>
      </c>
      <c r="Q25" s="11">
        <v>0</v>
      </c>
    </row>
    <row r="26" spans="1:19" ht="15.75" customHeight="1">
      <c r="A26" s="44" t="s">
        <v>44</v>
      </c>
      <c r="B26" s="9" t="s">
        <v>89</v>
      </c>
      <c r="C26" s="8" t="s">
        <v>212</v>
      </c>
      <c r="D26" s="8">
        <f t="shared" si="11"/>
        <v>48</v>
      </c>
      <c r="E26" s="8">
        <v>16</v>
      </c>
      <c r="F26" s="11">
        <f t="shared" si="12"/>
        <v>32</v>
      </c>
      <c r="G26" s="8">
        <f t="shared" si="13"/>
        <v>8</v>
      </c>
      <c r="H26" s="11">
        <v>24</v>
      </c>
      <c r="I26" s="8">
        <v>0</v>
      </c>
      <c r="J26" s="11">
        <v>0</v>
      </c>
      <c r="K26" s="11">
        <v>0</v>
      </c>
      <c r="L26" s="8">
        <v>0</v>
      </c>
      <c r="M26" s="8">
        <v>0</v>
      </c>
      <c r="N26" s="8">
        <v>12</v>
      </c>
      <c r="O26" s="106">
        <v>12</v>
      </c>
      <c r="P26" s="11">
        <v>8</v>
      </c>
      <c r="Q26" s="11">
        <v>0</v>
      </c>
    </row>
    <row r="27" spans="1:19" ht="15.75" customHeight="1">
      <c r="A27" s="44" t="s">
        <v>45</v>
      </c>
      <c r="B27" s="9" t="s">
        <v>19</v>
      </c>
      <c r="C27" s="11" t="s">
        <v>244</v>
      </c>
      <c r="D27" s="8">
        <f t="shared" si="11"/>
        <v>102</v>
      </c>
      <c r="E27" s="8">
        <f t="shared" ref="E27" si="14">F27/2</f>
        <v>34</v>
      </c>
      <c r="F27" s="11">
        <f t="shared" si="12"/>
        <v>68</v>
      </c>
      <c r="G27" s="8">
        <f t="shared" si="13"/>
        <v>43</v>
      </c>
      <c r="H27" s="11">
        <v>25</v>
      </c>
      <c r="I27" s="8">
        <v>0</v>
      </c>
      <c r="J27" s="11">
        <v>0</v>
      </c>
      <c r="K27" s="11">
        <v>0</v>
      </c>
      <c r="L27" s="8">
        <v>0</v>
      </c>
      <c r="M27" s="8">
        <v>0</v>
      </c>
      <c r="N27" s="8">
        <v>36</v>
      </c>
      <c r="O27" s="11">
        <v>32</v>
      </c>
      <c r="P27" s="11">
        <v>0</v>
      </c>
      <c r="Q27" s="11">
        <v>0</v>
      </c>
    </row>
    <row r="28" spans="1:19" ht="15.75" customHeight="1">
      <c r="A28" s="46" t="s">
        <v>20</v>
      </c>
      <c r="B28" s="29" t="s">
        <v>207</v>
      </c>
      <c r="C28" s="97" t="s">
        <v>209</v>
      </c>
      <c r="D28" s="30">
        <f t="shared" ref="D28:Q28" si="15">D30+D36+D41+D46+D50</f>
        <v>3234</v>
      </c>
      <c r="E28" s="30">
        <f t="shared" si="15"/>
        <v>200</v>
      </c>
      <c r="F28" s="30">
        <f t="shared" si="15"/>
        <v>3136</v>
      </c>
      <c r="G28" s="30">
        <f t="shared" si="15"/>
        <v>332</v>
      </c>
      <c r="H28" s="30">
        <f t="shared" si="15"/>
        <v>68</v>
      </c>
      <c r="I28" s="30">
        <f t="shared" si="15"/>
        <v>0</v>
      </c>
      <c r="J28" s="30">
        <f t="shared" si="15"/>
        <v>118</v>
      </c>
      <c r="K28" s="30">
        <f t="shared" si="15"/>
        <v>236</v>
      </c>
      <c r="L28" s="30">
        <f t="shared" si="15"/>
        <v>128</v>
      </c>
      <c r="M28" s="30">
        <f t="shared" si="15"/>
        <v>288</v>
      </c>
      <c r="N28" s="30">
        <f t="shared" si="15"/>
        <v>438</v>
      </c>
      <c r="O28" s="30">
        <f t="shared" si="15"/>
        <v>726</v>
      </c>
      <c r="P28" s="30">
        <f t="shared" si="15"/>
        <v>558</v>
      </c>
      <c r="Q28" s="30">
        <f t="shared" si="15"/>
        <v>644</v>
      </c>
    </row>
    <row r="29" spans="1:19" ht="15.75">
      <c r="A29" s="46" t="s">
        <v>37</v>
      </c>
      <c r="B29" s="29" t="s">
        <v>52</v>
      </c>
      <c r="C29" s="97" t="s">
        <v>209</v>
      </c>
      <c r="D29" s="30">
        <f t="shared" ref="D29:Q29" si="16">D30+D36+D41+D46+D50</f>
        <v>3234</v>
      </c>
      <c r="E29" s="30">
        <f t="shared" si="16"/>
        <v>200</v>
      </c>
      <c r="F29" s="30">
        <f t="shared" si="16"/>
        <v>3136</v>
      </c>
      <c r="G29" s="30">
        <f t="shared" si="16"/>
        <v>332</v>
      </c>
      <c r="H29" s="30">
        <f t="shared" si="16"/>
        <v>68</v>
      </c>
      <c r="I29" s="30">
        <f t="shared" si="16"/>
        <v>0</v>
      </c>
      <c r="J29" s="30">
        <f t="shared" si="16"/>
        <v>118</v>
      </c>
      <c r="K29" s="30">
        <f t="shared" si="16"/>
        <v>236</v>
      </c>
      <c r="L29" s="30">
        <f t="shared" si="16"/>
        <v>128</v>
      </c>
      <c r="M29" s="30">
        <f t="shared" si="16"/>
        <v>288</v>
      </c>
      <c r="N29" s="30">
        <f t="shared" si="16"/>
        <v>438</v>
      </c>
      <c r="O29" s="30">
        <f t="shared" si="16"/>
        <v>726</v>
      </c>
      <c r="P29" s="30">
        <f t="shared" si="16"/>
        <v>558</v>
      </c>
      <c r="Q29" s="30">
        <f t="shared" si="16"/>
        <v>644</v>
      </c>
      <c r="R29" s="63" t="e">
        <f>SUM(R30:R54)</f>
        <v>#REF!</v>
      </c>
    </row>
    <row r="30" spans="1:19" s="25" customFormat="1" ht="63">
      <c r="A30" s="47" t="s">
        <v>21</v>
      </c>
      <c r="B30" s="24" t="s">
        <v>90</v>
      </c>
      <c r="C30" s="52" t="s">
        <v>60</v>
      </c>
      <c r="D30" s="51">
        <f>SUM(D31:D34)</f>
        <v>366</v>
      </c>
      <c r="E30" s="51">
        <f>SUM(E31:E35)</f>
        <v>50</v>
      </c>
      <c r="F30" s="51">
        <f>SUM(F31:F35)</f>
        <v>416</v>
      </c>
      <c r="G30" s="51">
        <f t="shared" ref="G30:Q30" si="17">SUM(G31:G34)</f>
        <v>70</v>
      </c>
      <c r="H30" s="51">
        <f t="shared" si="17"/>
        <v>30</v>
      </c>
      <c r="I30" s="51">
        <f t="shared" si="17"/>
        <v>0</v>
      </c>
      <c r="J30" s="51">
        <f t="shared" si="17"/>
        <v>0</v>
      </c>
      <c r="K30" s="51">
        <f t="shared" si="17"/>
        <v>0</v>
      </c>
      <c r="L30" s="51">
        <f>SUM(L31:L35)</f>
        <v>128</v>
      </c>
      <c r="M30" s="51">
        <f>SUM(M31:M35)</f>
        <v>288</v>
      </c>
      <c r="N30" s="51">
        <f t="shared" si="17"/>
        <v>0</v>
      </c>
      <c r="O30" s="51">
        <f t="shared" si="17"/>
        <v>0</v>
      </c>
      <c r="P30" s="51">
        <f t="shared" si="17"/>
        <v>0</v>
      </c>
      <c r="Q30" s="51">
        <f t="shared" si="17"/>
        <v>0</v>
      </c>
      <c r="R30" s="64" t="e">
        <f>F30-#REF!-F34</f>
        <v>#REF!</v>
      </c>
    </row>
    <row r="31" spans="1:19" ht="15.75">
      <c r="A31" s="45" t="s">
        <v>22</v>
      </c>
      <c r="B31" s="22" t="s">
        <v>91</v>
      </c>
      <c r="C31" s="26" t="s">
        <v>49</v>
      </c>
      <c r="D31" s="11">
        <f t="shared" ref="D31:D34" si="18">E31+F31</f>
        <v>48</v>
      </c>
      <c r="E31" s="11">
        <f>F31/2</f>
        <v>16</v>
      </c>
      <c r="F31" s="11">
        <f>SUM(J31:Q31)</f>
        <v>32</v>
      </c>
      <c r="G31" s="11">
        <f t="shared" ref="G31:G33" si="19">F31-H31-I31</f>
        <v>22</v>
      </c>
      <c r="H31" s="11">
        <v>10</v>
      </c>
      <c r="I31" s="11">
        <v>0</v>
      </c>
      <c r="J31" s="11">
        <v>0</v>
      </c>
      <c r="K31" s="11">
        <v>0</v>
      </c>
      <c r="L31" s="11">
        <v>14</v>
      </c>
      <c r="M31" s="11">
        <v>18</v>
      </c>
      <c r="N31" s="11">
        <v>0</v>
      </c>
      <c r="O31" s="11">
        <v>0</v>
      </c>
      <c r="P31" s="11">
        <v>0</v>
      </c>
      <c r="Q31" s="11">
        <v>0</v>
      </c>
    </row>
    <row r="32" spans="1:19" ht="15.75">
      <c r="A32" s="45" t="s">
        <v>77</v>
      </c>
      <c r="B32" s="12" t="s">
        <v>92</v>
      </c>
      <c r="C32" s="26" t="s">
        <v>49</v>
      </c>
      <c r="D32" s="11">
        <f t="shared" si="18"/>
        <v>54</v>
      </c>
      <c r="E32" s="11">
        <f t="shared" ref="E32:E33" si="20">F32/2</f>
        <v>18</v>
      </c>
      <c r="F32" s="11">
        <f t="shared" ref="F32:F34" si="21">SUM(J32:Q32)</f>
        <v>36</v>
      </c>
      <c r="G32" s="11">
        <f t="shared" si="19"/>
        <v>26</v>
      </c>
      <c r="H32" s="11">
        <v>10</v>
      </c>
      <c r="I32" s="11">
        <v>0</v>
      </c>
      <c r="J32" s="11">
        <v>0</v>
      </c>
      <c r="K32" s="11">
        <v>0</v>
      </c>
      <c r="L32" s="11">
        <v>28</v>
      </c>
      <c r="M32" s="11">
        <v>8</v>
      </c>
      <c r="N32" s="11">
        <v>0</v>
      </c>
      <c r="O32" s="11">
        <v>0</v>
      </c>
      <c r="P32" s="11">
        <v>0</v>
      </c>
      <c r="Q32" s="11">
        <v>0</v>
      </c>
    </row>
    <row r="33" spans="1:18" ht="15.75">
      <c r="A33" s="45" t="s">
        <v>78</v>
      </c>
      <c r="B33" s="22" t="s">
        <v>93</v>
      </c>
      <c r="C33" s="26" t="s">
        <v>49</v>
      </c>
      <c r="D33" s="11">
        <f t="shared" si="18"/>
        <v>48</v>
      </c>
      <c r="E33" s="11">
        <f t="shared" si="20"/>
        <v>16</v>
      </c>
      <c r="F33" s="11">
        <f t="shared" si="21"/>
        <v>32</v>
      </c>
      <c r="G33" s="11">
        <f t="shared" si="19"/>
        <v>22</v>
      </c>
      <c r="H33" s="11">
        <v>10</v>
      </c>
      <c r="I33" s="11">
        <v>0</v>
      </c>
      <c r="J33" s="11">
        <v>0</v>
      </c>
      <c r="K33" s="11">
        <v>0</v>
      </c>
      <c r="L33" s="11">
        <v>14</v>
      </c>
      <c r="M33" s="11">
        <v>18</v>
      </c>
      <c r="N33" s="11">
        <v>0</v>
      </c>
      <c r="O33" s="11">
        <v>0</v>
      </c>
      <c r="P33" s="11">
        <v>0</v>
      </c>
      <c r="Q33" s="11">
        <v>0</v>
      </c>
    </row>
    <row r="34" spans="1:18" ht="15.75">
      <c r="A34" s="45" t="s">
        <v>237</v>
      </c>
      <c r="B34" s="12" t="s">
        <v>238</v>
      </c>
      <c r="C34" s="11" t="s">
        <v>243</v>
      </c>
      <c r="D34" s="11">
        <f t="shared" si="18"/>
        <v>216</v>
      </c>
      <c r="E34" s="8">
        <v>0</v>
      </c>
      <c r="F34" s="11">
        <f t="shared" si="21"/>
        <v>216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57">
        <v>72</v>
      </c>
      <c r="M34" s="57">
        <v>144</v>
      </c>
      <c r="N34" s="11">
        <v>0</v>
      </c>
      <c r="O34" s="11">
        <v>0</v>
      </c>
      <c r="P34" s="11">
        <v>0</v>
      </c>
      <c r="Q34" s="11">
        <v>0</v>
      </c>
    </row>
    <row r="35" spans="1:18" ht="15.75">
      <c r="A35" s="45" t="s">
        <v>61</v>
      </c>
      <c r="B35" s="12" t="s">
        <v>57</v>
      </c>
      <c r="C35" s="11" t="s">
        <v>39</v>
      </c>
      <c r="D35" s="11">
        <f t="shared" ref="D35" si="22">E35+F35</f>
        <v>100</v>
      </c>
      <c r="E35" s="8">
        <v>0</v>
      </c>
      <c r="F35" s="11">
        <f t="shared" ref="F35" si="23">SUM(J35:Q35)</f>
        <v>100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57">
        <v>0</v>
      </c>
      <c r="M35" s="57">
        <v>100</v>
      </c>
      <c r="N35" s="11">
        <v>0</v>
      </c>
      <c r="O35" s="11">
        <v>0</v>
      </c>
      <c r="P35" s="11">
        <v>0</v>
      </c>
      <c r="Q35" s="11">
        <v>0</v>
      </c>
    </row>
    <row r="36" spans="1:18" s="25" customFormat="1" ht="31.5">
      <c r="A36" s="47" t="s">
        <v>23</v>
      </c>
      <c r="B36" s="24" t="s">
        <v>94</v>
      </c>
      <c r="C36" s="52" t="s">
        <v>60</v>
      </c>
      <c r="D36" s="51">
        <f>SUM(D37:D40)</f>
        <v>393</v>
      </c>
      <c r="E36" s="51">
        <f>SUM(E37:E40)</f>
        <v>39</v>
      </c>
      <c r="F36" s="51">
        <f>SUM(F37:F40)</f>
        <v>354</v>
      </c>
      <c r="G36" s="51">
        <f>SUM(G37:G40)</f>
        <v>40</v>
      </c>
      <c r="H36" s="51">
        <f>SUM(H37:H40)</f>
        <v>38</v>
      </c>
      <c r="I36" s="51">
        <f t="shared" ref="I36:Q36" si="24">SUM(I37:I40)</f>
        <v>0</v>
      </c>
      <c r="J36" s="51">
        <f t="shared" si="24"/>
        <v>118</v>
      </c>
      <c r="K36" s="51">
        <f t="shared" si="24"/>
        <v>236</v>
      </c>
      <c r="L36" s="51">
        <f t="shared" si="24"/>
        <v>0</v>
      </c>
      <c r="M36" s="51">
        <f t="shared" si="24"/>
        <v>0</v>
      </c>
      <c r="N36" s="51">
        <f t="shared" si="24"/>
        <v>0</v>
      </c>
      <c r="O36" s="51">
        <f t="shared" si="24"/>
        <v>0</v>
      </c>
      <c r="P36" s="51">
        <f t="shared" si="24"/>
        <v>0</v>
      </c>
      <c r="Q36" s="51">
        <f t="shared" si="24"/>
        <v>0</v>
      </c>
      <c r="R36" s="64">
        <f>F36-F39-F40</f>
        <v>78</v>
      </c>
    </row>
    <row r="37" spans="1:18" s="25" customFormat="1" ht="31.5" customHeight="1">
      <c r="A37" s="45" t="s">
        <v>24</v>
      </c>
      <c r="B37" s="22" t="s">
        <v>95</v>
      </c>
      <c r="C37" s="13" t="s">
        <v>39</v>
      </c>
      <c r="D37" s="11">
        <f t="shared" ref="D37:D40" si="25">E37+F37</f>
        <v>48</v>
      </c>
      <c r="E37" s="11">
        <f>F37/2</f>
        <v>16</v>
      </c>
      <c r="F37" s="11">
        <f>SUM(J37:Q37)</f>
        <v>32</v>
      </c>
      <c r="G37" s="11">
        <f t="shared" ref="G37:G38" si="26">F37-H37-I37</f>
        <v>14</v>
      </c>
      <c r="H37" s="11">
        <v>18</v>
      </c>
      <c r="I37" s="11">
        <v>0</v>
      </c>
      <c r="J37" s="11">
        <v>0</v>
      </c>
      <c r="K37" s="11">
        <v>32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</row>
    <row r="38" spans="1:18" s="25" customFormat="1" ht="31.5" customHeight="1">
      <c r="A38" s="45" t="s">
        <v>62</v>
      </c>
      <c r="B38" s="22" t="s">
        <v>96</v>
      </c>
      <c r="C38" s="11" t="s">
        <v>39</v>
      </c>
      <c r="D38" s="11">
        <f t="shared" si="25"/>
        <v>69</v>
      </c>
      <c r="E38" s="11">
        <v>23</v>
      </c>
      <c r="F38" s="11">
        <f t="shared" ref="F38:F40" si="27">SUM(J38:Q38)</f>
        <v>46</v>
      </c>
      <c r="G38" s="11">
        <f t="shared" si="26"/>
        <v>26</v>
      </c>
      <c r="H38" s="11">
        <v>20</v>
      </c>
      <c r="I38" s="11">
        <v>0</v>
      </c>
      <c r="J38" s="11">
        <v>46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</row>
    <row r="39" spans="1:18" s="25" customFormat="1" ht="15.75">
      <c r="A39" s="45" t="s">
        <v>84</v>
      </c>
      <c r="B39" s="22" t="s">
        <v>238</v>
      </c>
      <c r="C39" s="13" t="s">
        <v>239</v>
      </c>
      <c r="D39" s="11">
        <f t="shared" si="25"/>
        <v>216</v>
      </c>
      <c r="E39" s="11">
        <v>0</v>
      </c>
      <c r="F39" s="11">
        <f t="shared" si="27"/>
        <v>216</v>
      </c>
      <c r="G39" s="11">
        <v>0</v>
      </c>
      <c r="H39" s="11">
        <v>0</v>
      </c>
      <c r="I39" s="11">
        <v>0</v>
      </c>
      <c r="J39" s="54">
        <v>72</v>
      </c>
      <c r="K39" s="54">
        <v>144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</row>
    <row r="40" spans="1:18" s="25" customFormat="1" ht="15.75">
      <c r="A40" s="45" t="s">
        <v>38</v>
      </c>
      <c r="B40" s="22" t="s">
        <v>63</v>
      </c>
      <c r="C40" s="11" t="s">
        <v>213</v>
      </c>
      <c r="D40" s="11">
        <f t="shared" si="25"/>
        <v>60</v>
      </c>
      <c r="E40" s="11">
        <v>0</v>
      </c>
      <c r="F40" s="11">
        <f t="shared" si="27"/>
        <v>60</v>
      </c>
      <c r="G40" s="11">
        <v>0</v>
      </c>
      <c r="H40" s="11">
        <v>0</v>
      </c>
      <c r="I40" s="11">
        <v>0</v>
      </c>
      <c r="J40" s="11">
        <v>0</v>
      </c>
      <c r="K40" s="54">
        <v>60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</row>
    <row r="41" spans="1:18" s="25" customFormat="1" ht="15.75">
      <c r="A41" s="47" t="s">
        <v>25</v>
      </c>
      <c r="B41" s="24" t="s">
        <v>97</v>
      </c>
      <c r="C41" s="52" t="s">
        <v>60</v>
      </c>
      <c r="D41" s="51">
        <f>SUM(D42:D45)</f>
        <v>375</v>
      </c>
      <c r="E41" s="51">
        <f t="shared" ref="E41:Q41" si="28">SUM(E42:E45)</f>
        <v>43</v>
      </c>
      <c r="F41" s="51">
        <f t="shared" si="28"/>
        <v>334</v>
      </c>
      <c r="G41" s="51">
        <f t="shared" si="28"/>
        <v>86</v>
      </c>
      <c r="H41" s="51">
        <f t="shared" si="28"/>
        <v>0</v>
      </c>
      <c r="I41" s="51">
        <f t="shared" si="28"/>
        <v>0</v>
      </c>
      <c r="J41" s="51">
        <f t="shared" si="28"/>
        <v>0</v>
      </c>
      <c r="K41" s="51">
        <f t="shared" si="28"/>
        <v>0</v>
      </c>
      <c r="L41" s="51">
        <f t="shared" si="28"/>
        <v>0</v>
      </c>
      <c r="M41" s="51">
        <f t="shared" si="28"/>
        <v>0</v>
      </c>
      <c r="N41" s="51">
        <f>SUM(N42:N45)</f>
        <v>334</v>
      </c>
      <c r="O41" s="51">
        <f t="shared" si="28"/>
        <v>0</v>
      </c>
      <c r="P41" s="51">
        <f t="shared" si="28"/>
        <v>0</v>
      </c>
      <c r="Q41" s="51">
        <f t="shared" si="28"/>
        <v>0</v>
      </c>
      <c r="R41" s="64">
        <f>F41-F44-F45</f>
        <v>86</v>
      </c>
    </row>
    <row r="42" spans="1:18" s="25" customFormat="1" ht="15.75">
      <c r="A42" s="45" t="s">
        <v>26</v>
      </c>
      <c r="B42" s="22" t="s">
        <v>92</v>
      </c>
      <c r="C42" s="11" t="s">
        <v>216</v>
      </c>
      <c r="D42" s="11">
        <f t="shared" ref="D42:D45" si="29">E42+F42</f>
        <v>75</v>
      </c>
      <c r="E42" s="11">
        <v>25</v>
      </c>
      <c r="F42" s="11">
        <f>SUM(J42:Q42)</f>
        <v>50</v>
      </c>
      <c r="G42" s="11">
        <f>F42-H42-I42</f>
        <v>50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50</v>
      </c>
      <c r="O42" s="11">
        <v>0</v>
      </c>
      <c r="P42" s="11">
        <v>0</v>
      </c>
      <c r="Q42" s="11">
        <v>0</v>
      </c>
    </row>
    <row r="43" spans="1:18" s="25" customFormat="1" ht="15.75">
      <c r="A43" s="45" t="s">
        <v>79</v>
      </c>
      <c r="B43" s="22" t="s">
        <v>93</v>
      </c>
      <c r="C43" s="11" t="s">
        <v>216</v>
      </c>
      <c r="D43" s="11">
        <v>52</v>
      </c>
      <c r="E43" s="11">
        <v>18</v>
      </c>
      <c r="F43" s="11">
        <f t="shared" ref="F43:F45" si="30">SUM(J43:Q43)</f>
        <v>36</v>
      </c>
      <c r="G43" s="11">
        <f t="shared" ref="G43" si="31">F43-H43-I43</f>
        <v>36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36</v>
      </c>
      <c r="O43" s="11">
        <v>0</v>
      </c>
      <c r="P43" s="11">
        <v>0</v>
      </c>
      <c r="Q43" s="11">
        <v>0</v>
      </c>
    </row>
    <row r="44" spans="1:18" s="25" customFormat="1" ht="15.75">
      <c r="A44" s="45" t="s">
        <v>98</v>
      </c>
      <c r="B44" s="22" t="s">
        <v>238</v>
      </c>
      <c r="C44" s="11" t="s">
        <v>213</v>
      </c>
      <c r="D44" s="11">
        <f t="shared" si="29"/>
        <v>144</v>
      </c>
      <c r="E44" s="11">
        <v>0</v>
      </c>
      <c r="F44" s="11">
        <f t="shared" si="30"/>
        <v>144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54">
        <v>144</v>
      </c>
      <c r="O44" s="11">
        <v>0</v>
      </c>
      <c r="P44" s="11">
        <v>0</v>
      </c>
      <c r="Q44" s="11">
        <v>0</v>
      </c>
    </row>
    <row r="45" spans="1:18" s="25" customFormat="1" ht="15.75">
      <c r="A45" s="45" t="s">
        <v>64</v>
      </c>
      <c r="B45" s="22" t="s">
        <v>63</v>
      </c>
      <c r="C45" s="11" t="s">
        <v>213</v>
      </c>
      <c r="D45" s="11">
        <f t="shared" si="29"/>
        <v>104</v>
      </c>
      <c r="E45" s="11">
        <v>0</v>
      </c>
      <c r="F45" s="11">
        <f t="shared" si="30"/>
        <v>104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54">
        <v>104</v>
      </c>
      <c r="O45" s="11">
        <v>0</v>
      </c>
      <c r="P45" s="11">
        <v>0</v>
      </c>
      <c r="Q45" s="11">
        <v>0</v>
      </c>
    </row>
    <row r="46" spans="1:18" s="25" customFormat="1" ht="31.5">
      <c r="A46" s="47" t="s">
        <v>65</v>
      </c>
      <c r="B46" s="24" t="s">
        <v>100</v>
      </c>
      <c r="C46" s="52" t="s">
        <v>60</v>
      </c>
      <c r="D46" s="51">
        <f t="shared" ref="D46:Q46" si="32">SUM(D47:D49)</f>
        <v>1047</v>
      </c>
      <c r="E46" s="51">
        <f t="shared" si="32"/>
        <v>33</v>
      </c>
      <c r="F46" s="51">
        <f t="shared" si="32"/>
        <v>1014</v>
      </c>
      <c r="G46" s="51">
        <f t="shared" si="32"/>
        <v>66</v>
      </c>
      <c r="H46" s="51">
        <f t="shared" si="32"/>
        <v>0</v>
      </c>
      <c r="I46" s="51">
        <f t="shared" si="32"/>
        <v>0</v>
      </c>
      <c r="J46" s="51">
        <f t="shared" si="32"/>
        <v>0</v>
      </c>
      <c r="K46" s="51">
        <f t="shared" si="32"/>
        <v>0</v>
      </c>
      <c r="L46" s="51">
        <f t="shared" si="32"/>
        <v>0</v>
      </c>
      <c r="M46" s="51">
        <f t="shared" si="32"/>
        <v>0</v>
      </c>
      <c r="N46" s="51">
        <f>SUM(N47:N49)</f>
        <v>104</v>
      </c>
      <c r="O46" s="51">
        <f>SUM(O47:O49)</f>
        <v>550</v>
      </c>
      <c r="P46" s="51">
        <f>SUM(P47:P49)</f>
        <v>360</v>
      </c>
      <c r="Q46" s="51">
        <f t="shared" si="32"/>
        <v>0</v>
      </c>
      <c r="R46" s="64">
        <f>F46-F49</f>
        <v>66</v>
      </c>
    </row>
    <row r="47" spans="1:18" s="25" customFormat="1" ht="15.75">
      <c r="A47" s="45" t="s">
        <v>66</v>
      </c>
      <c r="B47" s="22" t="s">
        <v>92</v>
      </c>
      <c r="C47" s="55" t="s">
        <v>48</v>
      </c>
      <c r="D47" s="11">
        <f t="shared" ref="D47:D49" si="33">E47+F47</f>
        <v>51</v>
      </c>
      <c r="E47" s="11">
        <v>17</v>
      </c>
      <c r="F47" s="11">
        <f>SUM(J47:Q47)</f>
        <v>34</v>
      </c>
      <c r="G47" s="11">
        <f t="shared" ref="G47:G48" si="34">F47-H47-I47</f>
        <v>34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26</v>
      </c>
      <c r="O47" s="11">
        <v>8</v>
      </c>
      <c r="P47" s="11">
        <v>0</v>
      </c>
      <c r="Q47" s="11">
        <v>0</v>
      </c>
    </row>
    <row r="48" spans="1:18" s="25" customFormat="1" ht="15.75">
      <c r="A48" s="45" t="s">
        <v>67</v>
      </c>
      <c r="B48" s="22" t="s">
        <v>99</v>
      </c>
      <c r="C48" s="55" t="s">
        <v>48</v>
      </c>
      <c r="D48" s="11">
        <f t="shared" si="33"/>
        <v>48</v>
      </c>
      <c r="E48" s="11">
        <f>F48/2</f>
        <v>16</v>
      </c>
      <c r="F48" s="11">
        <f t="shared" ref="F48:F49" si="35">SUM(J48:Q48)</f>
        <v>32</v>
      </c>
      <c r="G48" s="11">
        <f t="shared" si="34"/>
        <v>32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12</v>
      </c>
      <c r="O48" s="11">
        <v>20</v>
      </c>
      <c r="P48" s="11">
        <v>0</v>
      </c>
      <c r="Q48" s="11">
        <v>0</v>
      </c>
    </row>
    <row r="49" spans="1:19" s="25" customFormat="1" ht="15.75">
      <c r="A49" s="45" t="s">
        <v>68</v>
      </c>
      <c r="B49" s="22" t="s">
        <v>63</v>
      </c>
      <c r="C49" s="26" t="s">
        <v>113</v>
      </c>
      <c r="D49" s="11">
        <f t="shared" si="33"/>
        <v>948</v>
      </c>
      <c r="E49" s="11">
        <v>0</v>
      </c>
      <c r="F49" s="11">
        <f t="shared" si="35"/>
        <v>948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54">
        <v>66</v>
      </c>
      <c r="O49" s="54">
        <v>522</v>
      </c>
      <c r="P49" s="54">
        <v>360</v>
      </c>
      <c r="Q49" s="11">
        <v>0</v>
      </c>
    </row>
    <row r="50" spans="1:19" s="25" customFormat="1" ht="63">
      <c r="A50" s="47" t="s">
        <v>69</v>
      </c>
      <c r="B50" s="24" t="s">
        <v>101</v>
      </c>
      <c r="C50" s="52" t="s">
        <v>60</v>
      </c>
      <c r="D50" s="51">
        <f t="shared" ref="D50:N50" si="36">SUM(D51:D54)</f>
        <v>1053</v>
      </c>
      <c r="E50" s="51">
        <f t="shared" si="36"/>
        <v>35</v>
      </c>
      <c r="F50" s="51">
        <f t="shared" si="36"/>
        <v>1018</v>
      </c>
      <c r="G50" s="51">
        <f t="shared" si="36"/>
        <v>70</v>
      </c>
      <c r="H50" s="51">
        <f t="shared" si="36"/>
        <v>0</v>
      </c>
      <c r="I50" s="51">
        <f t="shared" si="36"/>
        <v>0</v>
      </c>
      <c r="J50" s="51">
        <f t="shared" si="36"/>
        <v>0</v>
      </c>
      <c r="K50" s="51">
        <f t="shared" si="36"/>
        <v>0</v>
      </c>
      <c r="L50" s="51">
        <f t="shared" si="36"/>
        <v>0</v>
      </c>
      <c r="M50" s="51">
        <f t="shared" si="36"/>
        <v>0</v>
      </c>
      <c r="N50" s="51">
        <f t="shared" si="36"/>
        <v>0</v>
      </c>
      <c r="O50" s="51">
        <f>SUM(O51:O54)</f>
        <v>176</v>
      </c>
      <c r="P50" s="51">
        <f>SUM(P51:P54)</f>
        <v>198</v>
      </c>
      <c r="Q50" s="51">
        <f>SUM(Q51:Q54)</f>
        <v>644</v>
      </c>
      <c r="R50" s="64">
        <f>F50-F53-F54</f>
        <v>70</v>
      </c>
    </row>
    <row r="51" spans="1:19" s="25" customFormat="1" ht="15.75">
      <c r="A51" s="45" t="s">
        <v>70</v>
      </c>
      <c r="B51" s="22" t="s">
        <v>102</v>
      </c>
      <c r="C51" s="26" t="s">
        <v>212</v>
      </c>
      <c r="D51" s="11">
        <f t="shared" ref="D51:D55" si="37">E51+F51</f>
        <v>57</v>
      </c>
      <c r="E51" s="11">
        <v>19</v>
      </c>
      <c r="F51" s="11">
        <f>SUM(J51:Q51)</f>
        <v>38</v>
      </c>
      <c r="G51" s="11">
        <f t="shared" ref="G51:G52" si="38">F51-H51-I51</f>
        <v>38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20</v>
      </c>
      <c r="P51" s="11">
        <v>8</v>
      </c>
      <c r="Q51" s="11">
        <v>10</v>
      </c>
    </row>
    <row r="52" spans="1:19" s="25" customFormat="1" ht="15.75">
      <c r="A52" s="45" t="s">
        <v>80</v>
      </c>
      <c r="B52" s="22" t="s">
        <v>103</v>
      </c>
      <c r="C52" s="26" t="s">
        <v>212</v>
      </c>
      <c r="D52" s="11">
        <f t="shared" si="37"/>
        <v>48</v>
      </c>
      <c r="E52" s="11">
        <v>16</v>
      </c>
      <c r="F52" s="11">
        <f t="shared" ref="F52:F55" si="39">SUM(J52:Q52)</f>
        <v>32</v>
      </c>
      <c r="G52" s="11">
        <f t="shared" si="38"/>
        <v>32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12</v>
      </c>
      <c r="P52" s="11">
        <v>10</v>
      </c>
      <c r="Q52" s="11">
        <v>10</v>
      </c>
    </row>
    <row r="53" spans="1:19" s="25" customFormat="1" ht="15.75">
      <c r="A53" s="45" t="s">
        <v>110</v>
      </c>
      <c r="B53" s="22" t="s">
        <v>58</v>
      </c>
      <c r="C53" s="11" t="s">
        <v>243</v>
      </c>
      <c r="D53" s="11">
        <f t="shared" ref="D53" si="40">E53+F53</f>
        <v>216</v>
      </c>
      <c r="E53" s="11">
        <v>0</v>
      </c>
      <c r="F53" s="11">
        <f>SUM(J53:P53)</f>
        <v>216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54">
        <v>144</v>
      </c>
      <c r="P53" s="54">
        <v>72</v>
      </c>
      <c r="Q53" s="108">
        <v>0</v>
      </c>
    </row>
    <row r="54" spans="1:19" s="25" customFormat="1" ht="15.75" customHeight="1">
      <c r="A54" s="45" t="s">
        <v>71</v>
      </c>
      <c r="B54" s="22" t="s">
        <v>63</v>
      </c>
      <c r="C54" s="11" t="s">
        <v>243</v>
      </c>
      <c r="D54" s="11">
        <f t="shared" si="37"/>
        <v>732</v>
      </c>
      <c r="E54" s="11">
        <v>0</v>
      </c>
      <c r="F54" s="11">
        <f t="shared" si="39"/>
        <v>732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54">
        <v>108</v>
      </c>
      <c r="Q54" s="54">
        <v>624</v>
      </c>
    </row>
    <row r="55" spans="1:19" s="62" customFormat="1" ht="15.75">
      <c r="A55" s="47" t="s">
        <v>104</v>
      </c>
      <c r="B55" s="24" t="s">
        <v>18</v>
      </c>
      <c r="C55" s="69" t="s">
        <v>114</v>
      </c>
      <c r="D55" s="51">
        <f t="shared" si="37"/>
        <v>88</v>
      </c>
      <c r="E55" s="51">
        <v>44</v>
      </c>
      <c r="F55" s="51">
        <f t="shared" si="39"/>
        <v>44</v>
      </c>
      <c r="G55" s="51">
        <f>F55-H55-I55</f>
        <v>44</v>
      </c>
      <c r="H55" s="51">
        <v>0</v>
      </c>
      <c r="I55" s="51">
        <v>0</v>
      </c>
      <c r="J55" s="51">
        <v>0</v>
      </c>
      <c r="K55" s="51">
        <v>0</v>
      </c>
      <c r="L55" s="51">
        <v>0</v>
      </c>
      <c r="M55" s="51">
        <v>0</v>
      </c>
      <c r="N55" s="51">
        <v>18</v>
      </c>
      <c r="O55" s="51">
        <v>12</v>
      </c>
      <c r="P55" s="51">
        <v>14</v>
      </c>
      <c r="Q55" s="51">
        <v>0</v>
      </c>
    </row>
    <row r="56" spans="1:19" ht="16.5" thickBot="1">
      <c r="A56" s="48"/>
      <c r="B56" s="15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6"/>
      <c r="Q56" s="16"/>
    </row>
    <row r="57" spans="1:19" ht="16.5" thickBot="1">
      <c r="A57" s="183" t="s">
        <v>1</v>
      </c>
      <c r="B57" s="184"/>
      <c r="C57" s="17"/>
      <c r="D57" s="17">
        <f t="shared" ref="D57:J57" si="41">D8+D21+D28+D55</f>
        <v>6922</v>
      </c>
      <c r="E57" s="17">
        <f t="shared" si="41"/>
        <v>1444</v>
      </c>
      <c r="F57" s="17">
        <f>F8+F21+F28+F55</f>
        <v>5580</v>
      </c>
      <c r="G57" s="17">
        <f t="shared" si="41"/>
        <v>2067</v>
      </c>
      <c r="H57" s="17">
        <f t="shared" si="41"/>
        <v>777</v>
      </c>
      <c r="I57" s="17">
        <f t="shared" si="41"/>
        <v>0</v>
      </c>
      <c r="J57" s="17">
        <f t="shared" si="41"/>
        <v>612</v>
      </c>
      <c r="K57" s="17">
        <v>792</v>
      </c>
      <c r="L57" s="17">
        <v>576</v>
      </c>
      <c r="M57" s="17">
        <v>828</v>
      </c>
      <c r="N57" s="17">
        <v>576</v>
      </c>
      <c r="O57" s="17">
        <v>828</v>
      </c>
      <c r="P57" s="17">
        <v>612</v>
      </c>
      <c r="Q57" s="17">
        <v>720</v>
      </c>
      <c r="R57" s="19">
        <f>(D34+D39+D40+D44+D45+D49+D53+D54)/36</f>
        <v>73.222222222222229</v>
      </c>
      <c r="S57" s="19">
        <f>R64/36</f>
        <v>76</v>
      </c>
    </row>
    <row r="58" spans="1:19" ht="5.0999999999999996" customHeight="1" thickBot="1">
      <c r="A58" s="49"/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20"/>
      <c r="Q58" s="20"/>
    </row>
    <row r="59" spans="1:19" ht="16.5" thickBot="1">
      <c r="A59" s="31"/>
      <c r="B59" s="32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</row>
    <row r="60" spans="1:19" ht="16.5" thickBot="1">
      <c r="A60" s="35" t="s">
        <v>34</v>
      </c>
      <c r="B60" s="36" t="s">
        <v>0</v>
      </c>
      <c r="C60" s="34"/>
      <c r="D60" s="33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3"/>
      <c r="P60" s="33"/>
      <c r="Q60" s="33" t="s">
        <v>201</v>
      </c>
    </row>
    <row r="61" spans="1:19" ht="31.5" customHeight="1">
      <c r="A61" s="156" t="s">
        <v>111</v>
      </c>
      <c r="B61" s="157"/>
      <c r="C61" s="157"/>
      <c r="D61" s="157"/>
      <c r="E61" s="158"/>
      <c r="F61" s="159" t="s">
        <v>1</v>
      </c>
      <c r="G61" s="162" t="s">
        <v>203</v>
      </c>
      <c r="H61" s="163"/>
      <c r="I61" s="164"/>
      <c r="J61" s="21">
        <f t="shared" ref="J61:P61" si="42">SUM(J9:J20,J22:J27,J31:J33,J37:J38,J42:J43,J47:J48,J51:J52,J55)</f>
        <v>540</v>
      </c>
      <c r="K61" s="21">
        <f t="shared" si="42"/>
        <v>732</v>
      </c>
      <c r="L61" s="21">
        <f t="shared" si="42"/>
        <v>506</v>
      </c>
      <c r="M61" s="21">
        <f t="shared" si="42"/>
        <v>618</v>
      </c>
      <c r="N61" s="21">
        <f t="shared" si="42"/>
        <v>254</v>
      </c>
      <c r="O61" s="21">
        <f t="shared" si="42"/>
        <v>128</v>
      </c>
      <c r="P61" s="21">
        <f t="shared" si="42"/>
        <v>46</v>
      </c>
      <c r="Q61" s="21">
        <f>SUM(Q9:Q20,Q22:Q27,Q31:Q33,Q37:Q38,Q42:Q43,Q47:Q48,Q51:Q52,Q55)</f>
        <v>20</v>
      </c>
      <c r="R61" s="65">
        <f>SUM(J61:Q61)</f>
        <v>2844</v>
      </c>
    </row>
    <row r="62" spans="1:19" ht="15.6" customHeight="1">
      <c r="A62" s="165" t="s">
        <v>112</v>
      </c>
      <c r="B62" s="166"/>
      <c r="C62" s="166"/>
      <c r="D62" s="166"/>
      <c r="E62" s="167"/>
      <c r="F62" s="160"/>
      <c r="G62" s="168" t="s">
        <v>27</v>
      </c>
      <c r="H62" s="169"/>
      <c r="I62" s="170"/>
      <c r="J62" s="8">
        <f>SUM(J39,J44,J53)</f>
        <v>72</v>
      </c>
      <c r="K62" s="8">
        <f>SUM(K39,K44,K53)</f>
        <v>144</v>
      </c>
      <c r="L62" s="8">
        <f>SUM(L34,L39,L44,L53)</f>
        <v>72</v>
      </c>
      <c r="M62" s="8">
        <f>SUM(M34,M39,M44,M53)</f>
        <v>144</v>
      </c>
      <c r="N62" s="8">
        <f>SUM(N39,N44,N53)</f>
        <v>144</v>
      </c>
      <c r="O62" s="8">
        <f>SUM(O39,O44,O53)</f>
        <v>144</v>
      </c>
      <c r="P62" s="8">
        <f>SUM(P39,P44,P53)</f>
        <v>72</v>
      </c>
      <c r="Q62" s="8">
        <f>SUM(Q39,Q44,Q53)</f>
        <v>0</v>
      </c>
      <c r="R62" s="65">
        <f>SUM(J62:Q62)</f>
        <v>792</v>
      </c>
    </row>
    <row r="63" spans="1:19" ht="30" customHeight="1">
      <c r="A63" s="171"/>
      <c r="B63" s="172"/>
      <c r="C63" s="172"/>
      <c r="D63" s="172"/>
      <c r="E63" s="173"/>
      <c r="F63" s="160"/>
      <c r="G63" s="168" t="s">
        <v>73</v>
      </c>
      <c r="H63" s="169"/>
      <c r="I63" s="170"/>
      <c r="J63" s="50">
        <f>SUM(J34,J40,J45,J49,J54)</f>
        <v>0</v>
      </c>
      <c r="K63" s="50">
        <f>SUM(K34,K40,K45,K49,K54)</f>
        <v>60</v>
      </c>
      <c r="L63" s="50">
        <f>SUM(L35,L40,L45,L49,L54)</f>
        <v>0</v>
      </c>
      <c r="M63" s="11">
        <f>SUM(M35,M40,M45,M54)</f>
        <v>100</v>
      </c>
      <c r="N63" s="50">
        <f>SUM(N34,N40,N45,N49,N54)</f>
        <v>170</v>
      </c>
      <c r="O63" s="50">
        <f>SUM(O34,O40,O45,O49,O54)</f>
        <v>522</v>
      </c>
      <c r="P63" s="50">
        <f>SUM(P34,P40,P45,P49,P54)</f>
        <v>468</v>
      </c>
      <c r="Q63" s="50">
        <f>SUM(Q34,Q40,Q45,Q49,Q54)</f>
        <v>624</v>
      </c>
      <c r="R63" s="50">
        <f>SUM(J63:Q63)</f>
        <v>1944</v>
      </c>
    </row>
    <row r="64" spans="1:19" ht="16.5" customHeight="1">
      <c r="A64" s="174"/>
      <c r="B64" s="175"/>
      <c r="C64" s="175"/>
      <c r="D64" s="175"/>
      <c r="E64" s="176"/>
      <c r="F64" s="160"/>
      <c r="G64" s="177" t="s">
        <v>28</v>
      </c>
      <c r="H64" s="178"/>
      <c r="I64" s="179"/>
      <c r="J64" s="8">
        <v>0</v>
      </c>
      <c r="K64" s="8">
        <v>0</v>
      </c>
      <c r="L64" s="8">
        <v>2</v>
      </c>
      <c r="M64" s="8">
        <v>3</v>
      </c>
      <c r="N64" s="8">
        <v>3</v>
      </c>
      <c r="O64" s="8">
        <v>3</v>
      </c>
      <c r="P64" s="8">
        <v>0</v>
      </c>
      <c r="Q64" s="8">
        <v>0</v>
      </c>
      <c r="R64">
        <f>SUM(R62:R63)</f>
        <v>2736</v>
      </c>
    </row>
    <row r="65" spans="1:17" ht="14.25" customHeight="1">
      <c r="A65" s="174"/>
      <c r="B65" s="175"/>
      <c r="C65" s="175"/>
      <c r="D65" s="175"/>
      <c r="E65" s="176"/>
      <c r="F65" s="160"/>
      <c r="G65" s="177" t="s">
        <v>29</v>
      </c>
      <c r="H65" s="178"/>
      <c r="I65" s="179"/>
      <c r="J65" s="8">
        <v>2</v>
      </c>
      <c r="K65" s="8">
        <v>8</v>
      </c>
      <c r="L65" s="8">
        <v>2</v>
      </c>
      <c r="M65" s="8">
        <v>10</v>
      </c>
      <c r="N65" s="8">
        <v>5</v>
      </c>
      <c r="O65" s="8">
        <v>5</v>
      </c>
      <c r="P65" s="8">
        <v>5</v>
      </c>
      <c r="Q65" s="8">
        <v>3</v>
      </c>
    </row>
    <row r="66" spans="1:17" ht="16.5" customHeight="1" thickBot="1">
      <c r="A66" s="186"/>
      <c r="B66" s="187"/>
      <c r="C66" s="187"/>
      <c r="D66" s="187"/>
      <c r="E66" s="188"/>
      <c r="F66" s="161"/>
      <c r="G66" s="189" t="s">
        <v>30</v>
      </c>
      <c r="H66" s="190"/>
      <c r="I66" s="191"/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1</v>
      </c>
      <c r="P66" s="16">
        <v>0</v>
      </c>
      <c r="Q66" s="16">
        <v>0</v>
      </c>
    </row>
    <row r="67" spans="1:17" ht="22.5" customHeight="1">
      <c r="J67" s="192"/>
      <c r="K67" s="192"/>
      <c r="L67" s="192"/>
      <c r="M67" s="192"/>
      <c r="N67" s="192"/>
      <c r="O67" s="192"/>
      <c r="P67" s="193"/>
      <c r="Q67" s="193"/>
    </row>
    <row r="69" spans="1:17" ht="15">
      <c r="L69" s="185"/>
      <c r="M69" s="185"/>
      <c r="N69" s="185"/>
      <c r="O69" s="185"/>
      <c r="P69" s="185"/>
      <c r="Q69" s="185"/>
    </row>
  </sheetData>
  <sheetProtection password="CE20" sheet="1" objects="1" scenarios="1" selectLockedCells="1" selectUnlockedCells="1"/>
  <mergeCells count="48">
    <mergeCell ref="L69:Q69"/>
    <mergeCell ref="A66:E66"/>
    <mergeCell ref="G66:I66"/>
    <mergeCell ref="J67:K67"/>
    <mergeCell ref="L67:M67"/>
    <mergeCell ref="N67:O67"/>
    <mergeCell ref="P67:Q67"/>
    <mergeCell ref="R8:S8"/>
    <mergeCell ref="R12:S12"/>
    <mergeCell ref="R17:S17"/>
    <mergeCell ref="A57:B57"/>
    <mergeCell ref="R18:S18"/>
    <mergeCell ref="R19:S19"/>
    <mergeCell ref="R20:S20"/>
    <mergeCell ref="A61:E61"/>
    <mergeCell ref="F61:F66"/>
    <mergeCell ref="G61:I61"/>
    <mergeCell ref="A62:E62"/>
    <mergeCell ref="G62:I62"/>
    <mergeCell ref="A63:E63"/>
    <mergeCell ref="G63:I63"/>
    <mergeCell ref="A64:E64"/>
    <mergeCell ref="G64:I64"/>
    <mergeCell ref="A65:E65"/>
    <mergeCell ref="G65:I65"/>
    <mergeCell ref="N4:O4"/>
    <mergeCell ref="P4:Q4"/>
    <mergeCell ref="M5:M6"/>
    <mergeCell ref="N5:N6"/>
    <mergeCell ref="O5:O6"/>
    <mergeCell ref="P5:P6"/>
    <mergeCell ref="Q5:Q6"/>
    <mergeCell ref="A1:Q1"/>
    <mergeCell ref="A3:A6"/>
    <mergeCell ref="B3:B6"/>
    <mergeCell ref="C3:C6"/>
    <mergeCell ref="D3:I3"/>
    <mergeCell ref="J3:Q3"/>
    <mergeCell ref="D4:D6"/>
    <mergeCell ref="E4:E6"/>
    <mergeCell ref="F4:I4"/>
    <mergeCell ref="J4:K4"/>
    <mergeCell ref="F5:F6"/>
    <mergeCell ref="G5:I5"/>
    <mergeCell ref="J5:J6"/>
    <mergeCell ref="K5:K6"/>
    <mergeCell ref="L5:L6"/>
    <mergeCell ref="L4:M4"/>
  </mergeCells>
  <conditionalFormatting sqref="F8">
    <cfRule type="cellIs" dxfId="1" priority="2" operator="notEqual">
      <formula>2052</formula>
    </cfRule>
  </conditionalFormatting>
  <conditionalFormatting sqref="F57">
    <cfRule type="cellIs" dxfId="0" priority="1" operator="notEqual">
      <formula>5580</formula>
    </cfRule>
  </conditionalFormatting>
  <printOptions horizontalCentered="1" verticalCentered="1"/>
  <pageMargins left="0.39370078740157483" right="0.39370078740157483" top="0.39370078740157483" bottom="0.39370078740157483" header="0" footer="0"/>
  <pageSetup paperSize="9" scale="70" orientation="landscape" horizont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L25"/>
  <sheetViews>
    <sheetView zoomScale="70" zoomScaleNormal="70" workbookViewId="0">
      <selection activeCell="BD22" sqref="BD22"/>
    </sheetView>
  </sheetViews>
  <sheetFormatPr defaultRowHeight="12.75"/>
  <cols>
    <col min="1" max="53" width="3.28515625" customWidth="1"/>
    <col min="54" max="54" width="6.7109375" customWidth="1"/>
    <col min="55" max="56" width="8.7109375" customWidth="1"/>
    <col min="57" max="57" width="6.7109375" customWidth="1"/>
    <col min="58" max="59" width="7.7109375" customWidth="1"/>
    <col min="60" max="64" width="6.7109375" customWidth="1"/>
  </cols>
  <sheetData>
    <row r="1" spans="1:64" ht="18">
      <c r="A1" s="202" t="s">
        <v>117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202"/>
      <c r="AX1" s="202"/>
      <c r="AY1" s="202"/>
      <c r="AZ1" s="202"/>
      <c r="BA1" s="202"/>
      <c r="BB1" s="202" t="s">
        <v>118</v>
      </c>
      <c r="BC1" s="202"/>
      <c r="BD1" s="202"/>
      <c r="BE1" s="202"/>
      <c r="BF1" s="202"/>
      <c r="BG1" s="202"/>
      <c r="BH1" s="202"/>
      <c r="BI1" s="202"/>
      <c r="BJ1" s="202"/>
      <c r="BK1" s="202"/>
      <c r="BL1" s="202"/>
    </row>
    <row r="2" spans="1:64">
      <c r="A2" s="74"/>
      <c r="B2" s="74"/>
      <c r="C2" s="74"/>
      <c r="D2" s="74"/>
      <c r="E2" s="74"/>
      <c r="F2" s="75"/>
      <c r="G2" s="76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</row>
    <row r="3" spans="1:64">
      <c r="A3" s="74"/>
      <c r="B3" s="74"/>
      <c r="C3" s="74"/>
      <c r="D3" s="74"/>
      <c r="E3" s="74"/>
      <c r="F3" s="75"/>
      <c r="G3" s="76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</row>
    <row r="4" spans="1:64" ht="44.25" customHeight="1">
      <c r="A4" s="203" t="s">
        <v>119</v>
      </c>
      <c r="B4" s="206" t="s">
        <v>120</v>
      </c>
      <c r="C4" s="207"/>
      <c r="D4" s="207"/>
      <c r="E4" s="208"/>
      <c r="F4" s="209" t="s">
        <v>121</v>
      </c>
      <c r="G4" s="212" t="s">
        <v>122</v>
      </c>
      <c r="H4" s="212"/>
      <c r="I4" s="212"/>
      <c r="J4" s="209" t="s">
        <v>123</v>
      </c>
      <c r="K4" s="212" t="s">
        <v>124</v>
      </c>
      <c r="L4" s="212"/>
      <c r="M4" s="212"/>
      <c r="N4" s="209" t="s">
        <v>125</v>
      </c>
      <c r="O4" s="212" t="s">
        <v>126</v>
      </c>
      <c r="P4" s="212"/>
      <c r="Q4" s="212"/>
      <c r="R4" s="212"/>
      <c r="S4" s="209" t="s">
        <v>127</v>
      </c>
      <c r="T4" s="212" t="s">
        <v>128</v>
      </c>
      <c r="U4" s="212"/>
      <c r="V4" s="212"/>
      <c r="W4" s="209" t="s">
        <v>129</v>
      </c>
      <c r="X4" s="212" t="s">
        <v>130</v>
      </c>
      <c r="Y4" s="212"/>
      <c r="Z4" s="212"/>
      <c r="AA4" s="209" t="s">
        <v>131</v>
      </c>
      <c r="AB4" s="212" t="s">
        <v>132</v>
      </c>
      <c r="AC4" s="212"/>
      <c r="AD4" s="212"/>
      <c r="AE4" s="212"/>
      <c r="AF4" s="209" t="s">
        <v>133</v>
      </c>
      <c r="AG4" s="212" t="s">
        <v>134</v>
      </c>
      <c r="AH4" s="212"/>
      <c r="AI4" s="212"/>
      <c r="AJ4" s="209" t="s">
        <v>135</v>
      </c>
      <c r="AK4" s="206" t="s">
        <v>136</v>
      </c>
      <c r="AL4" s="220"/>
      <c r="AM4" s="220"/>
      <c r="AN4" s="221"/>
      <c r="AO4" s="212" t="s">
        <v>137</v>
      </c>
      <c r="AP4" s="212"/>
      <c r="AQ4" s="212"/>
      <c r="AR4" s="212"/>
      <c r="AS4" s="209" t="s">
        <v>138</v>
      </c>
      <c r="AT4" s="206" t="s">
        <v>139</v>
      </c>
      <c r="AU4" s="220"/>
      <c r="AV4" s="220"/>
      <c r="AW4" s="209" t="s">
        <v>140</v>
      </c>
      <c r="AX4" s="206" t="s">
        <v>141</v>
      </c>
      <c r="AY4" s="220"/>
      <c r="AZ4" s="220"/>
      <c r="BA4" s="220"/>
      <c r="BB4" s="232" t="s">
        <v>119</v>
      </c>
      <c r="BC4" s="234" t="s">
        <v>142</v>
      </c>
      <c r="BD4" s="235"/>
      <c r="BE4" s="238" t="s">
        <v>143</v>
      </c>
      <c r="BF4" s="239"/>
      <c r="BG4" s="239"/>
      <c r="BH4" s="239"/>
      <c r="BI4" s="213" t="s">
        <v>144</v>
      </c>
      <c r="BJ4" s="216" t="s">
        <v>145</v>
      </c>
      <c r="BK4" s="219" t="s">
        <v>146</v>
      </c>
      <c r="BL4" s="219" t="s">
        <v>147</v>
      </c>
    </row>
    <row r="5" spans="1:64" ht="60" customHeight="1">
      <c r="A5" s="204"/>
      <c r="B5" s="209" t="s">
        <v>148</v>
      </c>
      <c r="C5" s="209" t="s">
        <v>149</v>
      </c>
      <c r="D5" s="209" t="s">
        <v>150</v>
      </c>
      <c r="E5" s="209" t="s">
        <v>151</v>
      </c>
      <c r="F5" s="210"/>
      <c r="G5" s="209" t="s">
        <v>152</v>
      </c>
      <c r="H5" s="209" t="s">
        <v>153</v>
      </c>
      <c r="I5" s="209" t="s">
        <v>154</v>
      </c>
      <c r="J5" s="210"/>
      <c r="K5" s="209" t="s">
        <v>155</v>
      </c>
      <c r="L5" s="209" t="s">
        <v>156</v>
      </c>
      <c r="M5" s="209" t="s">
        <v>157</v>
      </c>
      <c r="N5" s="210"/>
      <c r="O5" s="209" t="s">
        <v>148</v>
      </c>
      <c r="P5" s="209" t="s">
        <v>149</v>
      </c>
      <c r="Q5" s="209" t="s">
        <v>150</v>
      </c>
      <c r="R5" s="209" t="s">
        <v>151</v>
      </c>
      <c r="S5" s="210"/>
      <c r="T5" s="209" t="s">
        <v>158</v>
      </c>
      <c r="U5" s="209" t="s">
        <v>159</v>
      </c>
      <c r="V5" s="209" t="s">
        <v>160</v>
      </c>
      <c r="W5" s="210"/>
      <c r="X5" s="209" t="s">
        <v>161</v>
      </c>
      <c r="Y5" s="209" t="s">
        <v>162</v>
      </c>
      <c r="Z5" s="209" t="s">
        <v>163</v>
      </c>
      <c r="AA5" s="210"/>
      <c r="AB5" s="209" t="s">
        <v>161</v>
      </c>
      <c r="AC5" s="209" t="s">
        <v>162</v>
      </c>
      <c r="AD5" s="209" t="s">
        <v>163</v>
      </c>
      <c r="AE5" s="209" t="s">
        <v>164</v>
      </c>
      <c r="AF5" s="210"/>
      <c r="AG5" s="209" t="s">
        <v>152</v>
      </c>
      <c r="AH5" s="209" t="s">
        <v>153</v>
      </c>
      <c r="AI5" s="209" t="s">
        <v>154</v>
      </c>
      <c r="AJ5" s="210"/>
      <c r="AK5" s="209" t="s">
        <v>165</v>
      </c>
      <c r="AL5" s="209" t="s">
        <v>166</v>
      </c>
      <c r="AM5" s="209" t="s">
        <v>167</v>
      </c>
      <c r="AN5" s="209" t="s">
        <v>168</v>
      </c>
      <c r="AO5" s="209" t="s">
        <v>148</v>
      </c>
      <c r="AP5" s="209" t="s">
        <v>149</v>
      </c>
      <c r="AQ5" s="209" t="s">
        <v>150</v>
      </c>
      <c r="AR5" s="209" t="s">
        <v>151</v>
      </c>
      <c r="AS5" s="210"/>
      <c r="AT5" s="209" t="s">
        <v>152</v>
      </c>
      <c r="AU5" s="209" t="s">
        <v>153</v>
      </c>
      <c r="AV5" s="209" t="s">
        <v>154</v>
      </c>
      <c r="AW5" s="210"/>
      <c r="AX5" s="209" t="s">
        <v>169</v>
      </c>
      <c r="AY5" s="209" t="s">
        <v>170</v>
      </c>
      <c r="AZ5" s="209" t="s">
        <v>171</v>
      </c>
      <c r="BA5" s="209" t="s">
        <v>172</v>
      </c>
      <c r="BB5" s="233"/>
      <c r="BC5" s="236"/>
      <c r="BD5" s="237"/>
      <c r="BE5" s="229" t="s">
        <v>173</v>
      </c>
      <c r="BF5" s="224" t="s">
        <v>174</v>
      </c>
      <c r="BG5" s="224"/>
      <c r="BH5" s="225" t="s">
        <v>175</v>
      </c>
      <c r="BI5" s="214"/>
      <c r="BJ5" s="217"/>
      <c r="BK5" s="219"/>
      <c r="BL5" s="219"/>
    </row>
    <row r="6" spans="1:64" ht="45" customHeight="1">
      <c r="A6" s="204"/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211"/>
      <c r="AW6" s="211"/>
      <c r="AX6" s="211"/>
      <c r="AY6" s="211"/>
      <c r="AZ6" s="211"/>
      <c r="BA6" s="211"/>
      <c r="BB6" s="233"/>
      <c r="BC6" s="226" t="s">
        <v>176</v>
      </c>
      <c r="BD6" s="227"/>
      <c r="BE6" s="230"/>
      <c r="BF6" s="228" t="s">
        <v>177</v>
      </c>
      <c r="BG6" s="228" t="s">
        <v>178</v>
      </c>
      <c r="BH6" s="225"/>
      <c r="BI6" s="214"/>
      <c r="BJ6" s="217"/>
      <c r="BK6" s="219"/>
      <c r="BL6" s="219"/>
    </row>
    <row r="7" spans="1:64" ht="23.1" customHeight="1">
      <c r="A7" s="205"/>
      <c r="B7" s="77">
        <v>1</v>
      </c>
      <c r="C7" s="77">
        <v>2</v>
      </c>
      <c r="D7" s="77">
        <v>3</v>
      </c>
      <c r="E7" s="77">
        <v>4</v>
      </c>
      <c r="F7" s="77">
        <v>5</v>
      </c>
      <c r="G7" s="77">
        <v>6</v>
      </c>
      <c r="H7" s="77">
        <v>7</v>
      </c>
      <c r="I7" s="77">
        <v>8</v>
      </c>
      <c r="J7" s="77">
        <v>9</v>
      </c>
      <c r="K7" s="77">
        <v>10</v>
      </c>
      <c r="L7" s="77">
        <v>11</v>
      </c>
      <c r="M7" s="77">
        <v>12</v>
      </c>
      <c r="N7" s="77">
        <v>13</v>
      </c>
      <c r="O7" s="77">
        <v>14</v>
      </c>
      <c r="P7" s="77">
        <v>15</v>
      </c>
      <c r="Q7" s="77">
        <v>16</v>
      </c>
      <c r="R7" s="77">
        <v>17</v>
      </c>
      <c r="S7" s="77">
        <v>18</v>
      </c>
      <c r="T7" s="77">
        <v>19</v>
      </c>
      <c r="U7" s="77">
        <v>20</v>
      </c>
      <c r="V7" s="77">
        <v>21</v>
      </c>
      <c r="W7" s="77">
        <v>22</v>
      </c>
      <c r="X7" s="77">
        <v>23</v>
      </c>
      <c r="Y7" s="77">
        <v>24</v>
      </c>
      <c r="Z7" s="77">
        <v>25</v>
      </c>
      <c r="AA7" s="77">
        <v>26</v>
      </c>
      <c r="AB7" s="77">
        <v>27</v>
      </c>
      <c r="AC7" s="77">
        <v>28</v>
      </c>
      <c r="AD7" s="77">
        <v>29</v>
      </c>
      <c r="AE7" s="77">
        <v>30</v>
      </c>
      <c r="AF7" s="77">
        <v>31</v>
      </c>
      <c r="AG7" s="77">
        <v>32</v>
      </c>
      <c r="AH7" s="77">
        <v>33</v>
      </c>
      <c r="AI7" s="77">
        <v>34</v>
      </c>
      <c r="AJ7" s="77">
        <v>35</v>
      </c>
      <c r="AK7" s="77">
        <v>36</v>
      </c>
      <c r="AL7" s="77">
        <v>37</v>
      </c>
      <c r="AM7" s="77">
        <v>38</v>
      </c>
      <c r="AN7" s="77">
        <v>39</v>
      </c>
      <c r="AO7" s="77">
        <v>40</v>
      </c>
      <c r="AP7" s="77">
        <v>41</v>
      </c>
      <c r="AQ7" s="77">
        <v>42</v>
      </c>
      <c r="AR7" s="77">
        <v>43</v>
      </c>
      <c r="AS7" s="77">
        <v>44</v>
      </c>
      <c r="AT7" s="77">
        <v>45</v>
      </c>
      <c r="AU7" s="77">
        <v>46</v>
      </c>
      <c r="AV7" s="77">
        <v>47</v>
      </c>
      <c r="AW7" s="77">
        <v>48</v>
      </c>
      <c r="AX7" s="77">
        <v>49</v>
      </c>
      <c r="AY7" s="77">
        <v>50</v>
      </c>
      <c r="AZ7" s="77">
        <v>51</v>
      </c>
      <c r="BA7" s="78">
        <v>52</v>
      </c>
      <c r="BB7" s="233"/>
      <c r="BC7" s="79" t="s">
        <v>179</v>
      </c>
      <c r="BD7" s="80" t="s">
        <v>180</v>
      </c>
      <c r="BE7" s="231"/>
      <c r="BF7" s="228"/>
      <c r="BG7" s="228"/>
      <c r="BH7" s="225"/>
      <c r="BI7" s="215"/>
      <c r="BJ7" s="218"/>
      <c r="BK7" s="219"/>
      <c r="BL7" s="219"/>
    </row>
    <row r="8" spans="1:64">
      <c r="A8" s="222" t="s">
        <v>181</v>
      </c>
      <c r="B8" s="194"/>
      <c r="C8" s="194"/>
      <c r="D8" s="194"/>
      <c r="E8" s="194" t="s">
        <v>198</v>
      </c>
      <c r="F8" s="194" t="s">
        <v>198</v>
      </c>
      <c r="G8" s="194" t="s">
        <v>198</v>
      </c>
      <c r="H8" s="194" t="s">
        <v>198</v>
      </c>
      <c r="I8" s="194" t="s">
        <v>198</v>
      </c>
      <c r="J8" s="194" t="s">
        <v>198</v>
      </c>
      <c r="K8" s="194" t="s">
        <v>198</v>
      </c>
      <c r="L8" s="194" t="s">
        <v>198</v>
      </c>
      <c r="M8" s="194" t="s">
        <v>198</v>
      </c>
      <c r="N8" s="194" t="s">
        <v>198</v>
      </c>
      <c r="O8" s="194" t="s">
        <v>198</v>
      </c>
      <c r="P8" s="194" t="s">
        <v>198</v>
      </c>
      <c r="Q8" s="194"/>
      <c r="R8" s="194"/>
      <c r="S8" s="194" t="s">
        <v>182</v>
      </c>
      <c r="T8" s="194" t="s">
        <v>182</v>
      </c>
      <c r="U8" s="194"/>
      <c r="V8" s="196"/>
      <c r="W8" s="196"/>
      <c r="X8" s="194"/>
      <c r="Y8" s="194"/>
      <c r="Z8" s="194"/>
      <c r="AA8" s="196"/>
      <c r="AB8" s="196"/>
      <c r="AC8" s="196"/>
      <c r="AD8" s="194"/>
      <c r="AE8" s="194"/>
      <c r="AF8" s="194"/>
      <c r="AG8" s="194"/>
      <c r="AH8" s="194"/>
      <c r="AI8" s="194"/>
      <c r="AJ8" s="194"/>
      <c r="AK8" s="194"/>
      <c r="AL8" s="194"/>
      <c r="AM8" s="114"/>
      <c r="AN8" s="194" t="s">
        <v>185</v>
      </c>
      <c r="AO8" s="194" t="s">
        <v>185</v>
      </c>
      <c r="AP8" s="194" t="s">
        <v>185</v>
      </c>
      <c r="AQ8" s="112" t="s">
        <v>185</v>
      </c>
      <c r="AR8" s="198" t="s">
        <v>187</v>
      </c>
      <c r="AS8" s="194" t="s">
        <v>182</v>
      </c>
      <c r="AT8" s="198" t="s">
        <v>182</v>
      </c>
      <c r="AU8" s="198" t="s">
        <v>182</v>
      </c>
      <c r="AV8" s="198" t="s">
        <v>182</v>
      </c>
      <c r="AW8" s="198" t="s">
        <v>182</v>
      </c>
      <c r="AX8" s="198" t="s">
        <v>182</v>
      </c>
      <c r="AY8" s="198" t="s">
        <v>182</v>
      </c>
      <c r="AZ8" s="198" t="s">
        <v>182</v>
      </c>
      <c r="BA8" s="198" t="s">
        <v>182</v>
      </c>
      <c r="BB8" s="222" t="s">
        <v>181</v>
      </c>
      <c r="BC8" s="242">
        <v>33.5</v>
      </c>
      <c r="BD8" s="244">
        <f>BC8*36</f>
        <v>1206</v>
      </c>
      <c r="BE8" s="242">
        <v>6</v>
      </c>
      <c r="BF8" s="244">
        <v>1.5</v>
      </c>
      <c r="BG8" s="244">
        <v>0</v>
      </c>
      <c r="BH8" s="244">
        <v>0</v>
      </c>
      <c r="BI8" s="244">
        <v>0</v>
      </c>
      <c r="BJ8" s="244">
        <v>0</v>
      </c>
      <c r="BK8" s="244">
        <v>11</v>
      </c>
      <c r="BL8" s="240">
        <f>SUM(BC8,BE8:BK9)</f>
        <v>52</v>
      </c>
    </row>
    <row r="9" spans="1:64">
      <c r="A9" s="223"/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7"/>
      <c r="W9" s="197"/>
      <c r="X9" s="195"/>
      <c r="Y9" s="195"/>
      <c r="Z9" s="195"/>
      <c r="AA9" s="197"/>
      <c r="AB9" s="197"/>
      <c r="AC9" s="197"/>
      <c r="AD9" s="195"/>
      <c r="AE9" s="195"/>
      <c r="AF9" s="195"/>
      <c r="AG9" s="195"/>
      <c r="AH9" s="195"/>
      <c r="AI9" s="195"/>
      <c r="AJ9" s="195"/>
      <c r="AK9" s="195"/>
      <c r="AL9" s="195"/>
      <c r="AM9" s="113" t="s">
        <v>185</v>
      </c>
      <c r="AN9" s="195"/>
      <c r="AO9" s="195"/>
      <c r="AP9" s="195"/>
      <c r="AQ9" s="110" t="s">
        <v>187</v>
      </c>
      <c r="AR9" s="197"/>
      <c r="AS9" s="195"/>
      <c r="AT9" s="197"/>
      <c r="AU9" s="197"/>
      <c r="AV9" s="197"/>
      <c r="AW9" s="197"/>
      <c r="AX9" s="197"/>
      <c r="AY9" s="197"/>
      <c r="AZ9" s="197"/>
      <c r="BA9" s="197"/>
      <c r="BB9" s="223"/>
      <c r="BC9" s="243"/>
      <c r="BD9" s="245"/>
      <c r="BE9" s="243"/>
      <c r="BF9" s="245"/>
      <c r="BG9" s="245"/>
      <c r="BH9" s="245"/>
      <c r="BI9" s="245"/>
      <c r="BJ9" s="245"/>
      <c r="BK9" s="245"/>
      <c r="BL9" s="241"/>
    </row>
    <row r="10" spans="1:64">
      <c r="A10" s="222" t="s">
        <v>184</v>
      </c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8" t="s">
        <v>183</v>
      </c>
      <c r="Q10" s="194" t="s">
        <v>185</v>
      </c>
      <c r="R10" s="194" t="s">
        <v>185</v>
      </c>
      <c r="S10" s="194" t="s">
        <v>182</v>
      </c>
      <c r="T10" s="194" t="s">
        <v>182</v>
      </c>
      <c r="U10" s="194"/>
      <c r="V10" s="194"/>
      <c r="W10" s="194"/>
      <c r="X10" s="196"/>
      <c r="Y10" s="198"/>
      <c r="Z10" s="194"/>
      <c r="AA10" s="194"/>
      <c r="AB10" s="196"/>
      <c r="AC10" s="196"/>
      <c r="AD10" s="196"/>
      <c r="AE10" s="196"/>
      <c r="AF10" s="194"/>
      <c r="AG10" s="194"/>
      <c r="AH10" s="194"/>
      <c r="AI10" s="194"/>
      <c r="AJ10" s="111"/>
      <c r="AK10" s="198" t="s">
        <v>183</v>
      </c>
      <c r="AL10" s="115" t="s">
        <v>183</v>
      </c>
      <c r="AM10" s="194" t="s">
        <v>185</v>
      </c>
      <c r="AN10" s="194" t="s">
        <v>185</v>
      </c>
      <c r="AO10" s="194" t="s">
        <v>185</v>
      </c>
      <c r="AP10" s="112" t="s">
        <v>185</v>
      </c>
      <c r="AQ10" s="196" t="s">
        <v>187</v>
      </c>
      <c r="AR10" s="196" t="s">
        <v>187</v>
      </c>
      <c r="AS10" s="194" t="s">
        <v>182</v>
      </c>
      <c r="AT10" s="198" t="s">
        <v>182</v>
      </c>
      <c r="AU10" s="198" t="s">
        <v>182</v>
      </c>
      <c r="AV10" s="198" t="s">
        <v>182</v>
      </c>
      <c r="AW10" s="198" t="s">
        <v>182</v>
      </c>
      <c r="AX10" s="198" t="s">
        <v>182</v>
      </c>
      <c r="AY10" s="198" t="s">
        <v>182</v>
      </c>
      <c r="AZ10" s="198" t="s">
        <v>182</v>
      </c>
      <c r="BA10" s="198" t="s">
        <v>182</v>
      </c>
      <c r="BB10" s="222" t="s">
        <v>184</v>
      </c>
      <c r="BC10" s="242">
        <v>30</v>
      </c>
      <c r="BD10" s="244">
        <f t="shared" ref="BD10" si="0">BC10*36</f>
        <v>1080</v>
      </c>
      <c r="BE10" s="244">
        <v>6</v>
      </c>
      <c r="BF10" s="244">
        <v>2.5</v>
      </c>
      <c r="BG10" s="244">
        <v>0</v>
      </c>
      <c r="BH10" s="244">
        <v>0</v>
      </c>
      <c r="BI10" s="244">
        <v>3</v>
      </c>
      <c r="BJ10" s="244">
        <v>0</v>
      </c>
      <c r="BK10" s="244">
        <v>11</v>
      </c>
      <c r="BL10" s="240">
        <f t="shared" ref="BL10" si="1">SUM(BC10,BE10:BK11)</f>
        <v>52.5</v>
      </c>
    </row>
    <row r="11" spans="1:64">
      <c r="A11" s="223"/>
      <c r="B11" s="195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246"/>
      <c r="P11" s="199"/>
      <c r="Q11" s="195"/>
      <c r="R11" s="195"/>
      <c r="S11" s="195"/>
      <c r="T11" s="195"/>
      <c r="U11" s="195"/>
      <c r="V11" s="195"/>
      <c r="W11" s="195"/>
      <c r="X11" s="197"/>
      <c r="Y11" s="197"/>
      <c r="Z11" s="195"/>
      <c r="AA11" s="195"/>
      <c r="AB11" s="197"/>
      <c r="AC11" s="197"/>
      <c r="AD11" s="197"/>
      <c r="AE11" s="197"/>
      <c r="AF11" s="195"/>
      <c r="AG11" s="195"/>
      <c r="AH11" s="195"/>
      <c r="AI11" s="195"/>
      <c r="AJ11" s="116" t="s">
        <v>183</v>
      </c>
      <c r="AK11" s="199"/>
      <c r="AL11" s="113" t="s">
        <v>185</v>
      </c>
      <c r="AM11" s="195"/>
      <c r="AN11" s="195"/>
      <c r="AO11" s="195"/>
      <c r="AP11" s="110" t="s">
        <v>187</v>
      </c>
      <c r="AQ11" s="197"/>
      <c r="AR11" s="197"/>
      <c r="AS11" s="195"/>
      <c r="AT11" s="197"/>
      <c r="AU11" s="197"/>
      <c r="AV11" s="197"/>
      <c r="AW11" s="197"/>
      <c r="AX11" s="197"/>
      <c r="AY11" s="197"/>
      <c r="AZ11" s="197"/>
      <c r="BA11" s="197"/>
      <c r="BB11" s="223"/>
      <c r="BC11" s="243"/>
      <c r="BD11" s="245"/>
      <c r="BE11" s="245"/>
      <c r="BF11" s="245"/>
      <c r="BG11" s="245"/>
      <c r="BH11" s="245"/>
      <c r="BI11" s="245"/>
      <c r="BJ11" s="245"/>
      <c r="BK11" s="245"/>
      <c r="BL11" s="241"/>
    </row>
    <row r="12" spans="1:64">
      <c r="A12" s="222" t="s">
        <v>186</v>
      </c>
      <c r="B12" s="194"/>
      <c r="C12" s="194"/>
      <c r="D12" s="194"/>
      <c r="E12" s="194"/>
      <c r="F12" s="194"/>
      <c r="G12" s="194"/>
      <c r="H12" s="194"/>
      <c r="I12" s="198" t="s">
        <v>183</v>
      </c>
      <c r="J12" s="115" t="s">
        <v>183</v>
      </c>
      <c r="K12" s="194" t="s">
        <v>185</v>
      </c>
      <c r="L12" s="194" t="s">
        <v>185</v>
      </c>
      <c r="M12" s="194" t="s">
        <v>185</v>
      </c>
      <c r="N12" s="113" t="s">
        <v>185</v>
      </c>
      <c r="O12" s="194" t="s">
        <v>187</v>
      </c>
      <c r="P12" s="194" t="s">
        <v>187</v>
      </c>
      <c r="Q12" s="194" t="s">
        <v>187</v>
      </c>
      <c r="R12" s="194" t="s">
        <v>187</v>
      </c>
      <c r="S12" s="194" t="s">
        <v>182</v>
      </c>
      <c r="T12" s="194" t="s">
        <v>182</v>
      </c>
      <c r="U12" s="194"/>
      <c r="V12" s="194"/>
      <c r="W12" s="194"/>
      <c r="X12" s="194"/>
      <c r="Y12" s="198"/>
      <c r="Z12" s="111"/>
      <c r="AA12" s="115" t="s">
        <v>183</v>
      </c>
      <c r="AB12" s="194" t="s">
        <v>185</v>
      </c>
      <c r="AC12" s="194" t="s">
        <v>185</v>
      </c>
      <c r="AD12" s="194" t="s">
        <v>185</v>
      </c>
      <c r="AE12" s="112" t="s">
        <v>185</v>
      </c>
      <c r="AF12" s="194" t="s">
        <v>187</v>
      </c>
      <c r="AG12" s="194" t="s">
        <v>187</v>
      </c>
      <c r="AH12" s="194" t="s">
        <v>187</v>
      </c>
      <c r="AI12" s="194" t="s">
        <v>187</v>
      </c>
      <c r="AJ12" s="194" t="s">
        <v>187</v>
      </c>
      <c r="AK12" s="194" t="s">
        <v>187</v>
      </c>
      <c r="AL12" s="194" t="s">
        <v>187</v>
      </c>
      <c r="AM12" s="194" t="s">
        <v>187</v>
      </c>
      <c r="AN12" s="194" t="s">
        <v>187</v>
      </c>
      <c r="AO12" s="194" t="s">
        <v>187</v>
      </c>
      <c r="AP12" s="194" t="s">
        <v>187</v>
      </c>
      <c r="AQ12" s="194" t="s">
        <v>187</v>
      </c>
      <c r="AR12" s="194" t="s">
        <v>187</v>
      </c>
      <c r="AS12" s="194" t="s">
        <v>187</v>
      </c>
      <c r="AT12" s="198" t="s">
        <v>182</v>
      </c>
      <c r="AU12" s="198" t="s">
        <v>182</v>
      </c>
      <c r="AV12" s="198" t="s">
        <v>182</v>
      </c>
      <c r="AW12" s="198" t="s">
        <v>182</v>
      </c>
      <c r="AX12" s="198" t="s">
        <v>182</v>
      </c>
      <c r="AY12" s="198" t="s">
        <v>182</v>
      </c>
      <c r="AZ12" s="198" t="s">
        <v>182</v>
      </c>
      <c r="BA12" s="198" t="s">
        <v>182</v>
      </c>
      <c r="BB12" s="222" t="s">
        <v>186</v>
      </c>
      <c r="BC12" s="242">
        <v>12.5</v>
      </c>
      <c r="BD12" s="244">
        <f t="shared" ref="BD12" si="2">BC12*36</f>
        <v>450</v>
      </c>
      <c r="BE12" s="244">
        <v>8</v>
      </c>
      <c r="BF12" s="244">
        <v>19</v>
      </c>
      <c r="BG12" s="244">
        <v>0</v>
      </c>
      <c r="BH12" s="244">
        <v>0</v>
      </c>
      <c r="BI12" s="244">
        <v>3</v>
      </c>
      <c r="BJ12" s="244">
        <v>0</v>
      </c>
      <c r="BK12" s="244">
        <v>10</v>
      </c>
      <c r="BL12" s="240">
        <f t="shared" ref="BL12" si="3">SUM(BC12,BE12:BK13)</f>
        <v>52.5</v>
      </c>
    </row>
    <row r="13" spans="1:64">
      <c r="A13" s="223"/>
      <c r="B13" s="195"/>
      <c r="C13" s="195"/>
      <c r="D13" s="195"/>
      <c r="E13" s="195"/>
      <c r="F13" s="195"/>
      <c r="G13" s="195"/>
      <c r="H13" s="195"/>
      <c r="I13" s="199"/>
      <c r="J13" s="113" t="s">
        <v>185</v>
      </c>
      <c r="K13" s="195"/>
      <c r="L13" s="195"/>
      <c r="M13" s="195"/>
      <c r="N13" s="94" t="s">
        <v>187</v>
      </c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9"/>
      <c r="Z13" s="110" t="s">
        <v>183</v>
      </c>
      <c r="AA13" s="113" t="s">
        <v>185</v>
      </c>
      <c r="AB13" s="195"/>
      <c r="AC13" s="195"/>
      <c r="AD13" s="195"/>
      <c r="AE13" s="110" t="s">
        <v>187</v>
      </c>
      <c r="AF13" s="195"/>
      <c r="AG13" s="195"/>
      <c r="AH13" s="195"/>
      <c r="AI13" s="195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/>
      <c r="AT13" s="197"/>
      <c r="AU13" s="197"/>
      <c r="AV13" s="197"/>
      <c r="AW13" s="197"/>
      <c r="AX13" s="197"/>
      <c r="AY13" s="197"/>
      <c r="AZ13" s="197"/>
      <c r="BA13" s="197"/>
      <c r="BB13" s="223"/>
      <c r="BC13" s="243"/>
      <c r="BD13" s="245"/>
      <c r="BE13" s="245"/>
      <c r="BF13" s="245"/>
      <c r="BG13" s="245"/>
      <c r="BH13" s="245"/>
      <c r="BI13" s="245"/>
      <c r="BJ13" s="245"/>
      <c r="BK13" s="245"/>
      <c r="BL13" s="241"/>
    </row>
    <row r="14" spans="1:64">
      <c r="A14" s="222" t="s">
        <v>188</v>
      </c>
      <c r="B14" s="194"/>
      <c r="C14" s="115"/>
      <c r="D14" s="194" t="s">
        <v>185</v>
      </c>
      <c r="E14" s="113" t="s">
        <v>185</v>
      </c>
      <c r="F14" s="194" t="s">
        <v>187</v>
      </c>
      <c r="G14" s="194" t="s">
        <v>187</v>
      </c>
      <c r="H14" s="194" t="s">
        <v>187</v>
      </c>
      <c r="I14" s="194" t="s">
        <v>187</v>
      </c>
      <c r="J14" s="194" t="s">
        <v>187</v>
      </c>
      <c r="K14" s="194" t="s">
        <v>187</v>
      </c>
      <c r="L14" s="194" t="s">
        <v>187</v>
      </c>
      <c r="M14" s="194" t="s">
        <v>187</v>
      </c>
      <c r="N14" s="194" t="s">
        <v>187</v>
      </c>
      <c r="O14" s="194" t="s">
        <v>187</v>
      </c>
      <c r="P14" s="194" t="s">
        <v>187</v>
      </c>
      <c r="Q14" s="194" t="s">
        <v>187</v>
      </c>
      <c r="R14" s="113" t="s">
        <v>187</v>
      </c>
      <c r="S14" s="194" t="s">
        <v>182</v>
      </c>
      <c r="T14" s="194" t="s">
        <v>182</v>
      </c>
      <c r="U14" s="194"/>
      <c r="V14" s="200"/>
      <c r="W14" s="200"/>
      <c r="X14" s="117"/>
      <c r="Y14" s="194" t="s">
        <v>187</v>
      </c>
      <c r="Z14" s="194" t="s">
        <v>187</v>
      </c>
      <c r="AA14" s="194" t="s">
        <v>187</v>
      </c>
      <c r="AB14" s="194" t="s">
        <v>187</v>
      </c>
      <c r="AC14" s="194" t="s">
        <v>187</v>
      </c>
      <c r="AD14" s="194" t="s">
        <v>187</v>
      </c>
      <c r="AE14" s="194" t="s">
        <v>187</v>
      </c>
      <c r="AF14" s="194" t="s">
        <v>187</v>
      </c>
      <c r="AG14" s="194" t="s">
        <v>187</v>
      </c>
      <c r="AH14" s="194" t="s">
        <v>187</v>
      </c>
      <c r="AI14" s="194" t="s">
        <v>187</v>
      </c>
      <c r="AJ14" s="194" t="s">
        <v>187</v>
      </c>
      <c r="AK14" s="194" t="s">
        <v>187</v>
      </c>
      <c r="AL14" s="194" t="s">
        <v>187</v>
      </c>
      <c r="AM14" s="194" t="s">
        <v>187</v>
      </c>
      <c r="AN14" s="194" t="s">
        <v>187</v>
      </c>
      <c r="AO14" s="194" t="s">
        <v>187</v>
      </c>
      <c r="AP14" s="111" t="s">
        <v>187</v>
      </c>
      <c r="AQ14" s="194" t="s">
        <v>186</v>
      </c>
      <c r="AR14" s="194" t="s">
        <v>186</v>
      </c>
      <c r="AS14" s="194"/>
      <c r="AT14" s="198"/>
      <c r="AU14" s="198"/>
      <c r="AV14" s="198"/>
      <c r="AW14" s="198"/>
      <c r="AX14" s="198"/>
      <c r="AY14" s="198"/>
      <c r="AZ14" s="198"/>
      <c r="BA14" s="198"/>
      <c r="BB14" s="222" t="s">
        <v>188</v>
      </c>
      <c r="BC14" s="242">
        <v>3</v>
      </c>
      <c r="BD14" s="244">
        <f t="shared" ref="BD14" si="4">BC14*36</f>
        <v>108</v>
      </c>
      <c r="BE14" s="244">
        <v>2</v>
      </c>
      <c r="BF14" s="244">
        <v>31</v>
      </c>
      <c r="BG14" s="244">
        <v>0</v>
      </c>
      <c r="BH14" s="244">
        <v>0</v>
      </c>
      <c r="BI14" s="244">
        <v>1</v>
      </c>
      <c r="BJ14" s="244">
        <v>2</v>
      </c>
      <c r="BK14" s="244">
        <v>2</v>
      </c>
      <c r="BL14" s="240">
        <f t="shared" ref="BL14" si="5">SUM(BC14,BE14:BK15)</f>
        <v>41</v>
      </c>
    </row>
    <row r="15" spans="1:64">
      <c r="A15" s="223"/>
      <c r="B15" s="195"/>
      <c r="C15" s="94" t="s">
        <v>185</v>
      </c>
      <c r="D15" s="195"/>
      <c r="E15" s="94" t="s">
        <v>187</v>
      </c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10" t="s">
        <v>183</v>
      </c>
      <c r="S15" s="195"/>
      <c r="T15" s="195"/>
      <c r="U15" s="195"/>
      <c r="V15" s="201"/>
      <c r="W15" s="201"/>
      <c r="X15" s="94" t="s">
        <v>187</v>
      </c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95"/>
      <c r="AP15" s="110" t="s">
        <v>183</v>
      </c>
      <c r="AQ15" s="195"/>
      <c r="AR15" s="195"/>
      <c r="AS15" s="195"/>
      <c r="AT15" s="197"/>
      <c r="AU15" s="197"/>
      <c r="AV15" s="197"/>
      <c r="AW15" s="197"/>
      <c r="AX15" s="197"/>
      <c r="AY15" s="197"/>
      <c r="AZ15" s="197"/>
      <c r="BA15" s="197"/>
      <c r="BB15" s="223"/>
      <c r="BC15" s="243"/>
      <c r="BD15" s="245"/>
      <c r="BE15" s="245"/>
      <c r="BF15" s="245"/>
      <c r="BG15" s="245"/>
      <c r="BH15" s="245"/>
      <c r="BI15" s="245"/>
      <c r="BJ15" s="245"/>
      <c r="BK15" s="245"/>
      <c r="BL15" s="241"/>
    </row>
    <row r="16" spans="1:64" ht="18" customHeight="1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81" t="s">
        <v>1</v>
      </c>
      <c r="BC16" s="103">
        <f t="shared" ref="BC16:BL16" si="6">SUM(BC8:BC15)</f>
        <v>79</v>
      </c>
      <c r="BD16" s="103">
        <f>SUM(BD8:BD15)</f>
        <v>2844</v>
      </c>
      <c r="BE16" s="103">
        <f t="shared" si="6"/>
        <v>22</v>
      </c>
      <c r="BF16" s="103">
        <f t="shared" si="6"/>
        <v>54</v>
      </c>
      <c r="BG16" s="103">
        <f t="shared" si="6"/>
        <v>0</v>
      </c>
      <c r="BH16" s="103">
        <f t="shared" si="6"/>
        <v>0</v>
      </c>
      <c r="BI16" s="103">
        <f t="shared" si="6"/>
        <v>7</v>
      </c>
      <c r="BJ16" s="103">
        <f t="shared" si="6"/>
        <v>2</v>
      </c>
      <c r="BK16" s="103">
        <f t="shared" si="6"/>
        <v>34</v>
      </c>
      <c r="BL16" s="103">
        <f t="shared" si="6"/>
        <v>198</v>
      </c>
    </row>
    <row r="17" spans="1:64" ht="13.5" thickBot="1">
      <c r="A17" s="82" t="s">
        <v>191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4"/>
      <c r="AW17" s="84"/>
      <c r="AX17" s="84"/>
      <c r="AY17" s="84"/>
      <c r="AZ17" s="84"/>
      <c r="BA17" s="84"/>
      <c r="BB17" s="84"/>
      <c r="BC17" s="84"/>
      <c r="BD17" s="84"/>
      <c r="BE17" s="83"/>
      <c r="BF17" s="83"/>
      <c r="BG17" s="83"/>
      <c r="BH17" s="85"/>
      <c r="BI17" s="85"/>
      <c r="BJ17" s="85"/>
      <c r="BK17" s="85"/>
      <c r="BL17" s="83"/>
    </row>
    <row r="18" spans="1:64" ht="13.5" thickBot="1">
      <c r="A18" s="83"/>
      <c r="B18" s="83"/>
      <c r="C18" s="83"/>
      <c r="D18" s="83"/>
      <c r="E18" s="83"/>
      <c r="F18" s="83"/>
      <c r="G18" s="86"/>
      <c r="H18" s="87" t="s">
        <v>192</v>
      </c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8" t="s">
        <v>183</v>
      </c>
      <c r="U18" s="87" t="s">
        <v>193</v>
      </c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8" t="s">
        <v>185</v>
      </c>
      <c r="AG18" s="251" t="s">
        <v>173</v>
      </c>
      <c r="AH18" s="251"/>
      <c r="AI18" s="251"/>
      <c r="AJ18" s="251"/>
      <c r="AK18" s="251"/>
      <c r="AL18" s="251"/>
      <c r="AM18" s="251"/>
      <c r="AN18" s="251"/>
      <c r="AO18" s="251"/>
      <c r="AQ18" s="74"/>
      <c r="AR18" s="74"/>
      <c r="AS18" s="83"/>
      <c r="AT18" s="88" t="s">
        <v>189</v>
      </c>
      <c r="AU18" s="252" t="s">
        <v>194</v>
      </c>
      <c r="AV18" s="252"/>
      <c r="AW18" s="252"/>
      <c r="AX18" s="252"/>
      <c r="AY18" s="252"/>
      <c r="AZ18" s="252"/>
      <c r="BA18" s="252"/>
      <c r="BB18" s="252"/>
      <c r="BE18" s="83"/>
      <c r="BF18" s="83"/>
      <c r="BG18" s="83"/>
      <c r="BH18" s="83"/>
      <c r="BI18" s="83"/>
      <c r="BJ18" s="83"/>
      <c r="BK18" s="83"/>
      <c r="BL18" s="83"/>
    </row>
    <row r="19" spans="1:64">
      <c r="A19" s="83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251"/>
      <c r="AH19" s="251"/>
      <c r="AI19" s="251"/>
      <c r="AJ19" s="251"/>
      <c r="AK19" s="251"/>
      <c r="AL19" s="251"/>
      <c r="AM19" s="251"/>
      <c r="AN19" s="251"/>
      <c r="AO19" s="251"/>
      <c r="AQ19" s="74"/>
      <c r="AR19" s="74"/>
      <c r="AS19" s="83"/>
      <c r="AT19" s="83"/>
      <c r="AU19" s="252"/>
      <c r="AV19" s="252"/>
      <c r="AW19" s="252"/>
      <c r="AX19" s="252"/>
      <c r="AY19" s="252"/>
      <c r="AZ19" s="252"/>
      <c r="BA19" s="252"/>
      <c r="BB19" s="252"/>
      <c r="BE19" s="83"/>
      <c r="BF19" s="83"/>
      <c r="BG19" s="83"/>
      <c r="BH19" s="83"/>
      <c r="BI19" s="83"/>
      <c r="BJ19" s="83"/>
      <c r="BK19" s="83"/>
      <c r="BL19" s="83"/>
    </row>
    <row r="20" spans="1:64" ht="13.5" thickBo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</row>
    <row r="21" spans="1:64" ht="13.5" thickBot="1">
      <c r="A21" s="74"/>
      <c r="B21" s="74"/>
      <c r="C21" s="74"/>
      <c r="D21" s="74"/>
      <c r="E21" s="74"/>
      <c r="F21" s="74"/>
      <c r="G21" s="88" t="s">
        <v>187</v>
      </c>
      <c r="H21" s="247" t="s">
        <v>195</v>
      </c>
      <c r="I21" s="247"/>
      <c r="J21" s="247"/>
      <c r="K21" s="247"/>
      <c r="L21" s="247"/>
      <c r="M21" s="247"/>
      <c r="N21" s="247"/>
      <c r="O21" s="247"/>
      <c r="P21" s="247"/>
      <c r="S21" s="83"/>
      <c r="T21" s="89" t="s">
        <v>182</v>
      </c>
      <c r="U21" s="87" t="s">
        <v>196</v>
      </c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90" t="s">
        <v>190</v>
      </c>
      <c r="AG21" s="248" t="s">
        <v>175</v>
      </c>
      <c r="AH21" s="248"/>
      <c r="AI21" s="248"/>
      <c r="AJ21" s="248"/>
      <c r="AK21" s="248"/>
      <c r="AL21" s="248"/>
      <c r="AM21" s="248"/>
      <c r="AN21" s="248"/>
      <c r="AO21" s="248"/>
      <c r="AP21" s="84"/>
      <c r="AQ21" s="74"/>
      <c r="AR21" s="83"/>
      <c r="AS21" s="83"/>
      <c r="AT21" s="91" t="s">
        <v>186</v>
      </c>
      <c r="AU21" s="249" t="s">
        <v>197</v>
      </c>
      <c r="AV21" s="249"/>
      <c r="AW21" s="249"/>
      <c r="AX21" s="249"/>
      <c r="AY21" s="249"/>
      <c r="AZ21" s="249"/>
      <c r="BA21" s="249"/>
      <c r="BB21" s="249"/>
      <c r="BC21" s="92"/>
      <c r="BD21" s="74"/>
      <c r="BE21" s="74"/>
      <c r="BF21" s="74"/>
      <c r="BG21" s="74"/>
      <c r="BH21" s="74"/>
      <c r="BI21" s="74"/>
      <c r="BJ21" s="74"/>
      <c r="BK21" s="74"/>
      <c r="BL21" s="74"/>
    </row>
    <row r="22" spans="1:64" ht="13.5" thickBot="1">
      <c r="A22" s="74"/>
      <c r="B22" s="74"/>
      <c r="C22" s="74"/>
      <c r="D22" s="74"/>
      <c r="E22" s="74"/>
      <c r="F22" s="74"/>
      <c r="G22" s="74"/>
      <c r="H22" s="247"/>
      <c r="I22" s="247"/>
      <c r="J22" s="247"/>
      <c r="K22" s="247"/>
      <c r="L22" s="247"/>
      <c r="M22" s="247"/>
      <c r="N22" s="247"/>
      <c r="O22" s="247"/>
      <c r="P22" s="247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248"/>
      <c r="AH22" s="248"/>
      <c r="AI22" s="248"/>
      <c r="AJ22" s="248"/>
      <c r="AK22" s="248"/>
      <c r="AL22" s="248"/>
      <c r="AM22" s="248"/>
      <c r="AN22" s="248"/>
      <c r="AO22" s="248"/>
      <c r="AP22" s="84"/>
      <c r="AQ22" s="74"/>
      <c r="AR22" s="74"/>
      <c r="AS22" s="74"/>
      <c r="AT22" s="74"/>
      <c r="AU22" s="249"/>
      <c r="AV22" s="249"/>
      <c r="AW22" s="249"/>
      <c r="AX22" s="249"/>
      <c r="AY22" s="249"/>
      <c r="AZ22" s="249"/>
      <c r="BA22" s="249"/>
      <c r="BB22" s="249"/>
      <c r="BC22" s="92"/>
      <c r="BD22" s="74"/>
      <c r="BE22" s="74"/>
      <c r="BF22" s="74"/>
      <c r="BG22" s="74"/>
      <c r="BH22" s="74"/>
      <c r="BI22" s="74"/>
      <c r="BJ22" s="74"/>
      <c r="BK22" s="74"/>
      <c r="BL22" s="74"/>
    </row>
    <row r="23" spans="1:64" ht="13.5" thickBot="1">
      <c r="A23" s="74"/>
      <c r="B23" s="74"/>
      <c r="C23" s="74"/>
      <c r="D23" s="74"/>
      <c r="E23" s="74"/>
      <c r="F23" s="74"/>
      <c r="G23" s="74"/>
      <c r="H23" s="247"/>
      <c r="I23" s="247"/>
      <c r="J23" s="247"/>
      <c r="K23" s="247"/>
      <c r="L23" s="247"/>
      <c r="M23" s="247"/>
      <c r="N23" s="247"/>
      <c r="O23" s="247"/>
      <c r="P23" s="247"/>
      <c r="Q23" s="74"/>
      <c r="R23" s="74"/>
      <c r="S23" s="74"/>
      <c r="T23" s="93" t="s">
        <v>198</v>
      </c>
      <c r="U23" s="250" t="s">
        <v>199</v>
      </c>
      <c r="V23" s="250"/>
      <c r="W23" s="250"/>
      <c r="X23" s="250"/>
      <c r="Y23" s="250"/>
      <c r="Z23" s="250"/>
      <c r="AA23" s="250"/>
      <c r="AB23" s="250"/>
      <c r="AC23" s="250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83"/>
      <c r="AW23" s="83"/>
      <c r="AX23" s="83"/>
      <c r="AY23" s="83"/>
      <c r="AZ23" s="83"/>
      <c r="BA23" s="83"/>
      <c r="BB23" s="74"/>
      <c r="BC23" s="74"/>
      <c r="BD23" s="74"/>
      <c r="BE23" s="74"/>
      <c r="BF23" s="74"/>
      <c r="BG23" s="74"/>
      <c r="BH23" s="83"/>
      <c r="BI23" s="83"/>
      <c r="BJ23" s="83"/>
      <c r="BK23" s="83"/>
      <c r="BL23" s="83"/>
    </row>
    <row r="24" spans="1:64">
      <c r="U24" s="250"/>
      <c r="V24" s="250"/>
      <c r="W24" s="250"/>
      <c r="X24" s="250"/>
      <c r="Y24" s="250"/>
      <c r="Z24" s="250"/>
      <c r="AA24" s="250"/>
      <c r="AB24" s="250"/>
      <c r="AC24" s="250"/>
    </row>
    <row r="25" spans="1:64">
      <c r="U25" s="250"/>
      <c r="V25" s="250"/>
      <c r="W25" s="250"/>
      <c r="X25" s="250"/>
      <c r="Y25" s="250"/>
      <c r="Z25" s="250"/>
      <c r="AA25" s="250"/>
      <c r="AB25" s="250"/>
      <c r="AC25" s="250"/>
    </row>
  </sheetData>
  <sheetProtection password="CE20" sheet="1" objects="1" scenarios="1" selectLockedCells="1" selectUnlockedCells="1"/>
  <mergeCells count="327">
    <mergeCell ref="H21:P23"/>
    <mergeCell ref="AG21:AO22"/>
    <mergeCell ref="AU21:BB22"/>
    <mergeCell ref="U23:AC25"/>
    <mergeCell ref="AG18:AO19"/>
    <mergeCell ref="AU18:BB19"/>
    <mergeCell ref="AK14:AK15"/>
    <mergeCell ref="AL14:AL15"/>
    <mergeCell ref="AM14:AM15"/>
    <mergeCell ref="AN14:AN15"/>
    <mergeCell ref="AO14:AO15"/>
    <mergeCell ref="AE14:AE15"/>
    <mergeCell ref="AF14:AF15"/>
    <mergeCell ref="AG14:AG15"/>
    <mergeCell ref="AJ14:AJ15"/>
    <mergeCell ref="Z14:Z15"/>
    <mergeCell ref="AA14:AA15"/>
    <mergeCell ref="AB14:AB15"/>
    <mergeCell ref="AC14:AC15"/>
    <mergeCell ref="AQ14:AQ15"/>
    <mergeCell ref="AR14:AR15"/>
    <mergeCell ref="AS14:AS15"/>
    <mergeCell ref="AT14:AT15"/>
    <mergeCell ref="K14:K15"/>
    <mergeCell ref="H12:H13"/>
    <mergeCell ref="AS12:AS13"/>
    <mergeCell ref="Y14:Y15"/>
    <mergeCell ref="BL14:BL15"/>
    <mergeCell ref="BC14:BC15"/>
    <mergeCell ref="BD14:BD15"/>
    <mergeCell ref="BE14:BE15"/>
    <mergeCell ref="BF14:BF15"/>
    <mergeCell ref="BG14:BG15"/>
    <mergeCell ref="BH14:BH15"/>
    <mergeCell ref="AW14:AW15"/>
    <mergeCell ref="AX14:AX15"/>
    <mergeCell ref="AY14:AY15"/>
    <mergeCell ref="AZ14:AZ15"/>
    <mergeCell ref="BA14:BA15"/>
    <mergeCell ref="BB14:BB15"/>
    <mergeCell ref="BI14:BI15"/>
    <mergeCell ref="BJ14:BJ15"/>
    <mergeCell ref="BK14:BK15"/>
    <mergeCell ref="U14:U15"/>
    <mergeCell ref="M14:M15"/>
    <mergeCell ref="Q14:Q15"/>
    <mergeCell ref="I14:I15"/>
    <mergeCell ref="J14:J15"/>
    <mergeCell ref="L14:L15"/>
    <mergeCell ref="BI12:BI13"/>
    <mergeCell ref="Q12:Q13"/>
    <mergeCell ref="R12:R13"/>
    <mergeCell ref="K12:K13"/>
    <mergeCell ref="L12:L13"/>
    <mergeCell ref="AU14:AU15"/>
    <mergeCell ref="AV14:AV15"/>
    <mergeCell ref="N14:N15"/>
    <mergeCell ref="O14:O15"/>
    <mergeCell ref="P14:P15"/>
    <mergeCell ref="AH14:AH15"/>
    <mergeCell ref="AI14:AI15"/>
    <mergeCell ref="AD14:AD15"/>
    <mergeCell ref="AF12:AF13"/>
    <mergeCell ref="AG12:AG13"/>
    <mergeCell ref="AH12:AH13"/>
    <mergeCell ref="AI12:AI13"/>
    <mergeCell ref="AJ12:AJ13"/>
    <mergeCell ref="S14:S15"/>
    <mergeCell ref="T14:T15"/>
    <mergeCell ref="AB12:AB13"/>
    <mergeCell ref="Y12:Y13"/>
    <mergeCell ref="AC12:AC13"/>
    <mergeCell ref="V14:V15"/>
    <mergeCell ref="BL12:BL13"/>
    <mergeCell ref="A14:A15"/>
    <mergeCell ref="B14:B15"/>
    <mergeCell ref="F14:F15"/>
    <mergeCell ref="BC12:BC13"/>
    <mergeCell ref="BD12:BD13"/>
    <mergeCell ref="BE12:BE13"/>
    <mergeCell ref="BF12:BF13"/>
    <mergeCell ref="BG12:BG13"/>
    <mergeCell ref="BH12:BH13"/>
    <mergeCell ref="AW12:AW13"/>
    <mergeCell ref="AX12:AX13"/>
    <mergeCell ref="AY12:AY13"/>
    <mergeCell ref="AZ12:AZ13"/>
    <mergeCell ref="BA12:BA13"/>
    <mergeCell ref="BB12:BB13"/>
    <mergeCell ref="AQ12:AQ13"/>
    <mergeCell ref="BJ12:BJ13"/>
    <mergeCell ref="BK12:BK13"/>
    <mergeCell ref="AV12:AV13"/>
    <mergeCell ref="AK12:AK13"/>
    <mergeCell ref="AL12:AL13"/>
    <mergeCell ref="AM12:AM13"/>
    <mergeCell ref="D14:D15"/>
    <mergeCell ref="G14:G15"/>
    <mergeCell ref="H14:H15"/>
    <mergeCell ref="AD12:AD13"/>
    <mergeCell ref="BJ10:BJ11"/>
    <mergeCell ref="BK10:BK11"/>
    <mergeCell ref="BL10:BL11"/>
    <mergeCell ref="A12:A13"/>
    <mergeCell ref="B12:B13"/>
    <mergeCell ref="C12:C13"/>
    <mergeCell ref="D12:D13"/>
    <mergeCell ref="E12:E13"/>
    <mergeCell ref="F12:F13"/>
    <mergeCell ref="BC10:BC11"/>
    <mergeCell ref="BD10:BD11"/>
    <mergeCell ref="BE10:BE11"/>
    <mergeCell ref="BF10:BF11"/>
    <mergeCell ref="BG10:BG11"/>
    <mergeCell ref="BH10:BH11"/>
    <mergeCell ref="AW10:AW11"/>
    <mergeCell ref="AX10:AX11"/>
    <mergeCell ref="AY10:AY11"/>
    <mergeCell ref="AZ10:AZ11"/>
    <mergeCell ref="BA10:BA11"/>
    <mergeCell ref="BB10:BB11"/>
    <mergeCell ref="M12:M13"/>
    <mergeCell ref="O12:O13"/>
    <mergeCell ref="P12:P13"/>
    <mergeCell ref="AS10:AS11"/>
    <mergeCell ref="AT10:AT11"/>
    <mergeCell ref="AU10:AU11"/>
    <mergeCell ref="AV10:AV11"/>
    <mergeCell ref="AK10:AK11"/>
    <mergeCell ref="AM10:AM11"/>
    <mergeCell ref="AN10:AN11"/>
    <mergeCell ref="AO10:AO11"/>
    <mergeCell ref="S12:S13"/>
    <mergeCell ref="T12:T13"/>
    <mergeCell ref="U12:U13"/>
    <mergeCell ref="V12:V13"/>
    <mergeCell ref="W12:W13"/>
    <mergeCell ref="X12:X13"/>
    <mergeCell ref="AN12:AN13"/>
    <mergeCell ref="AO12:AO13"/>
    <mergeCell ref="AP12:AP13"/>
    <mergeCell ref="AR12:AR13"/>
    <mergeCell ref="AT12:AT13"/>
    <mergeCell ref="AU12:AU13"/>
    <mergeCell ref="O10:O11"/>
    <mergeCell ref="P10:P11"/>
    <mergeCell ref="Q10:Q11"/>
    <mergeCell ref="R10:R11"/>
    <mergeCell ref="AR10:AR11"/>
    <mergeCell ref="AF10:AF11"/>
    <mergeCell ref="AG10:AG11"/>
    <mergeCell ref="AH10:AH11"/>
    <mergeCell ref="AI10:AI11"/>
    <mergeCell ref="Y10:Y11"/>
    <mergeCell ref="Z10:Z11"/>
    <mergeCell ref="AA10:AA11"/>
    <mergeCell ref="AB10:AB11"/>
    <mergeCell ref="AQ10:AQ11"/>
    <mergeCell ref="J10:J11"/>
    <mergeCell ref="K10:K11"/>
    <mergeCell ref="L10:L11"/>
    <mergeCell ref="BI8:BI9"/>
    <mergeCell ref="BJ8:BJ9"/>
    <mergeCell ref="BK8:BK9"/>
    <mergeCell ref="AV8:AV9"/>
    <mergeCell ref="AK8:AK9"/>
    <mergeCell ref="AL8:AL9"/>
    <mergeCell ref="AN8:AN9"/>
    <mergeCell ref="AO8:AO9"/>
    <mergeCell ref="AP8:AP9"/>
    <mergeCell ref="Y8:Y9"/>
    <mergeCell ref="Z8:Z9"/>
    <mergeCell ref="AA8:AA9"/>
    <mergeCell ref="S10:S11"/>
    <mergeCell ref="T10:T11"/>
    <mergeCell ref="U10:U11"/>
    <mergeCell ref="V10:V11"/>
    <mergeCell ref="W10:W11"/>
    <mergeCell ref="X10:X11"/>
    <mergeCell ref="M10:M11"/>
    <mergeCell ref="N10:N11"/>
    <mergeCell ref="BI10:BI11"/>
    <mergeCell ref="BL8:BL9"/>
    <mergeCell ref="A10:A11"/>
    <mergeCell ref="B10:B11"/>
    <mergeCell ref="C10:C11"/>
    <mergeCell ref="D10:D11"/>
    <mergeCell ref="E10:E11"/>
    <mergeCell ref="F10:F11"/>
    <mergeCell ref="BC8:BC9"/>
    <mergeCell ref="BD8:BD9"/>
    <mergeCell ref="BE8:BE9"/>
    <mergeCell ref="BF8:BF9"/>
    <mergeCell ref="BG8:BG9"/>
    <mergeCell ref="BH8:BH9"/>
    <mergeCell ref="AW8:AW9"/>
    <mergeCell ref="AX8:AX9"/>
    <mergeCell ref="AY8:AY9"/>
    <mergeCell ref="AZ8:AZ9"/>
    <mergeCell ref="BA8:BA9"/>
    <mergeCell ref="BB8:BB9"/>
    <mergeCell ref="AR8:AR9"/>
    <mergeCell ref="AS8:AS9"/>
    <mergeCell ref="AT8:AT9"/>
    <mergeCell ref="AU8:AU9"/>
    <mergeCell ref="G10:G11"/>
    <mergeCell ref="BF5:BG5"/>
    <mergeCell ref="BH5:BH7"/>
    <mergeCell ref="BC6:BD6"/>
    <mergeCell ref="BF6:BF7"/>
    <mergeCell ref="BG6:BG7"/>
    <mergeCell ref="AP5:AP6"/>
    <mergeCell ref="AQ5:AQ6"/>
    <mergeCell ref="AR5:AR6"/>
    <mergeCell ref="AT5:AT6"/>
    <mergeCell ref="AU5:AU6"/>
    <mergeCell ref="AV5:AV6"/>
    <mergeCell ref="BE5:BE7"/>
    <mergeCell ref="BB4:BB7"/>
    <mergeCell ref="BC4:BD5"/>
    <mergeCell ref="BE4:BH4"/>
    <mergeCell ref="AX5:AX6"/>
    <mergeCell ref="AY5:AY6"/>
    <mergeCell ref="AZ5:AZ6"/>
    <mergeCell ref="BA5:BA6"/>
    <mergeCell ref="AT4:AV4"/>
    <mergeCell ref="AW4:AW6"/>
    <mergeCell ref="AX4:BA4"/>
    <mergeCell ref="M5:M6"/>
    <mergeCell ref="O5:O6"/>
    <mergeCell ref="P5:P6"/>
    <mergeCell ref="AG5:AG6"/>
    <mergeCell ref="AH5:AH6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C8:AC9"/>
    <mergeCell ref="AD8:AD9"/>
    <mergeCell ref="S8:S9"/>
    <mergeCell ref="T8:T9"/>
    <mergeCell ref="U8:U9"/>
    <mergeCell ref="V8:V9"/>
    <mergeCell ref="W8:W9"/>
    <mergeCell ref="X8:X9"/>
    <mergeCell ref="AF4:AF6"/>
    <mergeCell ref="V5:V6"/>
    <mergeCell ref="B5:B6"/>
    <mergeCell ref="C5:C6"/>
    <mergeCell ref="D5:D6"/>
    <mergeCell ref="E5:E6"/>
    <mergeCell ref="G5:G6"/>
    <mergeCell ref="H5:H6"/>
    <mergeCell ref="I5:I6"/>
    <mergeCell ref="K5:K6"/>
    <mergeCell ref="L5:L6"/>
    <mergeCell ref="AI5:AI6"/>
    <mergeCell ref="AK5:AK6"/>
    <mergeCell ref="AG4:AI4"/>
    <mergeCell ref="AJ4:AJ6"/>
    <mergeCell ref="AK4:AN4"/>
    <mergeCell ref="Q5:Q6"/>
    <mergeCell ref="R5:R6"/>
    <mergeCell ref="T5:T6"/>
    <mergeCell ref="U5:U6"/>
    <mergeCell ref="Y5:Y6"/>
    <mergeCell ref="Z5:Z6"/>
    <mergeCell ref="AB5:AB6"/>
    <mergeCell ref="AC5:AC6"/>
    <mergeCell ref="AD5:AD6"/>
    <mergeCell ref="AE5:AE6"/>
    <mergeCell ref="X5:X6"/>
    <mergeCell ref="AA4:AA6"/>
    <mergeCell ref="AB4:AE4"/>
    <mergeCell ref="A1:BA1"/>
    <mergeCell ref="BB1:BL1"/>
    <mergeCell ref="A4:A7"/>
    <mergeCell ref="B4:E4"/>
    <mergeCell ref="F4:F6"/>
    <mergeCell ref="G4:I4"/>
    <mergeCell ref="J4:J6"/>
    <mergeCell ref="K4:M4"/>
    <mergeCell ref="N4:N6"/>
    <mergeCell ref="O4:R4"/>
    <mergeCell ref="AO4:AR4"/>
    <mergeCell ref="AS4:AS6"/>
    <mergeCell ref="AL5:AL6"/>
    <mergeCell ref="AM5:AM6"/>
    <mergeCell ref="AN5:AN6"/>
    <mergeCell ref="AO5:AO6"/>
    <mergeCell ref="S4:S6"/>
    <mergeCell ref="T4:V4"/>
    <mergeCell ref="W4:W6"/>
    <mergeCell ref="X4:Z4"/>
    <mergeCell ref="BI4:BI7"/>
    <mergeCell ref="BJ4:BJ7"/>
    <mergeCell ref="BK4:BK7"/>
    <mergeCell ref="BL4:BL7"/>
    <mergeCell ref="AH8:AH9"/>
    <mergeCell ref="AI8:AI9"/>
    <mergeCell ref="AJ8:AJ9"/>
    <mergeCell ref="AC10:AC11"/>
    <mergeCell ref="AD10:AD11"/>
    <mergeCell ref="AE10:AE11"/>
    <mergeCell ref="I12:I13"/>
    <mergeCell ref="W14:W15"/>
    <mergeCell ref="G12:G13"/>
    <mergeCell ref="AE8:AE9"/>
    <mergeCell ref="AF8:AF9"/>
    <mergeCell ref="AG8:AG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AB8:AB9"/>
    <mergeCell ref="H10:H11"/>
    <mergeCell ref="I10:I11"/>
  </mergeCells>
  <pageMargins left="0.7" right="0.7" top="0.75" bottom="0.75" header="0.3" footer="0.3"/>
  <pageSetup paperSize="9" scale="5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2"/>
  <sheetViews>
    <sheetView view="pageBreakPreview" zoomScale="90" workbookViewId="0">
      <selection activeCell="J1" sqref="J1:N4"/>
    </sheetView>
  </sheetViews>
  <sheetFormatPr defaultRowHeight="12.75"/>
  <sheetData>
    <row r="1" spans="1:15" ht="30" customHeight="1">
      <c r="A1" s="125"/>
      <c r="B1" s="125"/>
      <c r="C1" s="125"/>
      <c r="D1" s="125"/>
      <c r="E1" s="125"/>
      <c r="J1" s="126" t="s">
        <v>246</v>
      </c>
      <c r="K1" s="126"/>
      <c r="L1" s="126"/>
      <c r="M1" s="126"/>
      <c r="N1" s="126"/>
    </row>
    <row r="2" spans="1:15" ht="30" customHeight="1">
      <c r="A2" s="125"/>
      <c r="B2" s="125"/>
      <c r="C2" s="125"/>
      <c r="D2" s="125"/>
      <c r="E2" s="125"/>
      <c r="F2" s="2"/>
      <c r="J2" s="126"/>
      <c r="K2" s="126"/>
      <c r="L2" s="126"/>
      <c r="M2" s="126"/>
      <c r="N2" s="126"/>
    </row>
    <row r="3" spans="1:15" ht="30" customHeight="1">
      <c r="A3" s="125"/>
      <c r="B3" s="125"/>
      <c r="C3" s="125"/>
      <c r="D3" s="125"/>
      <c r="E3" s="125"/>
      <c r="F3" s="60"/>
      <c r="G3" s="60"/>
      <c r="H3" s="60"/>
      <c r="I3" s="60"/>
      <c r="J3" s="126"/>
      <c r="K3" s="126"/>
      <c r="L3" s="126"/>
      <c r="M3" s="126"/>
      <c r="N3" s="126"/>
    </row>
    <row r="4" spans="1:15" ht="30" customHeight="1">
      <c r="A4" s="125"/>
      <c r="B4" s="125"/>
      <c r="C4" s="125"/>
      <c r="D4" s="125"/>
      <c r="E4" s="125"/>
      <c r="J4" s="126"/>
      <c r="K4" s="126"/>
      <c r="L4" s="126"/>
      <c r="M4" s="126"/>
      <c r="N4" s="126"/>
    </row>
    <row r="5" spans="1:15" ht="12.75" customHeight="1">
      <c r="A5" s="95"/>
      <c r="B5" s="95"/>
      <c r="C5" s="95"/>
      <c r="D5" s="95"/>
      <c r="E5" s="95"/>
      <c r="J5" s="95"/>
      <c r="K5" s="95"/>
      <c r="L5" s="95"/>
      <c r="M5" s="95"/>
      <c r="N5" s="95"/>
    </row>
    <row r="6" spans="1:15" ht="12.75" customHeight="1">
      <c r="A6" s="95"/>
      <c r="B6" s="95"/>
      <c r="C6" s="95"/>
      <c r="D6" s="95"/>
      <c r="E6" s="95"/>
      <c r="J6" s="101"/>
      <c r="K6" s="101"/>
      <c r="L6" s="101"/>
      <c r="M6" s="101"/>
      <c r="N6" s="101"/>
    </row>
    <row r="7" spans="1:15" ht="68.25" customHeight="1">
      <c r="A7" s="101"/>
      <c r="B7" s="101"/>
      <c r="C7" s="101"/>
      <c r="D7" s="101"/>
      <c r="E7" s="101"/>
      <c r="J7" s="99"/>
    </row>
    <row r="8" spans="1:15" ht="25.5">
      <c r="B8" s="122" t="s">
        <v>210</v>
      </c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</row>
    <row r="9" spans="1:15" ht="18.75">
      <c r="F9" s="4"/>
      <c r="G9" s="4"/>
      <c r="H9" s="4"/>
      <c r="I9" s="4"/>
      <c r="J9" s="4"/>
      <c r="O9" s="5"/>
    </row>
    <row r="10" spans="1:15" ht="60.75" customHeight="1">
      <c r="C10" s="123" t="s">
        <v>202</v>
      </c>
      <c r="D10" s="123"/>
      <c r="E10" s="123"/>
      <c r="F10" s="123"/>
      <c r="G10" s="123"/>
      <c r="H10" s="123"/>
      <c r="I10" s="123"/>
      <c r="J10" s="123"/>
      <c r="K10" s="123"/>
      <c r="L10" s="123"/>
    </row>
    <row r="11" spans="1:15" ht="20.25" customHeight="1"/>
    <row r="12" spans="1:15" ht="41.25" customHeight="1">
      <c r="C12" s="124" t="s">
        <v>116</v>
      </c>
      <c r="D12" s="124"/>
      <c r="E12" s="124"/>
      <c r="F12" s="124"/>
      <c r="G12" s="124"/>
      <c r="H12" s="124"/>
      <c r="I12" s="124"/>
      <c r="J12" s="124"/>
      <c r="K12" s="124"/>
      <c r="L12" s="124"/>
    </row>
    <row r="13" spans="1:15" ht="18" customHeight="1">
      <c r="C13" s="124"/>
      <c r="D13" s="124"/>
      <c r="E13" s="124"/>
      <c r="F13" s="124"/>
      <c r="G13" s="124"/>
      <c r="H13" s="124"/>
      <c r="I13" s="124"/>
      <c r="J13" s="124"/>
      <c r="K13" s="124"/>
      <c r="L13" s="124"/>
    </row>
    <row r="14" spans="1:15" ht="20.25" customHeight="1">
      <c r="C14" s="100"/>
      <c r="D14" s="100"/>
      <c r="E14" s="100"/>
      <c r="F14" s="100"/>
      <c r="G14" s="100"/>
      <c r="H14" s="100"/>
      <c r="I14" s="100"/>
      <c r="J14" s="100"/>
      <c r="K14" s="100"/>
    </row>
    <row r="15" spans="1:15" ht="20.25" customHeight="1">
      <c r="D15" s="100"/>
      <c r="E15" s="100"/>
      <c r="F15" s="100"/>
      <c r="G15" s="100"/>
      <c r="H15" s="100"/>
      <c r="I15" s="100"/>
    </row>
    <row r="16" spans="1:15" ht="75" customHeight="1">
      <c r="J16" s="118" t="s">
        <v>105</v>
      </c>
      <c r="K16" s="118"/>
      <c r="L16" s="118"/>
      <c r="M16" s="118"/>
      <c r="N16" s="118"/>
    </row>
    <row r="17" spans="9:14" ht="18.75">
      <c r="J17" s="98"/>
      <c r="K17" s="98"/>
      <c r="L17" s="98"/>
      <c r="M17" s="98"/>
      <c r="N17" s="98"/>
    </row>
    <row r="18" spans="9:14" ht="18.75" customHeight="1">
      <c r="J18" s="118" t="s">
        <v>46</v>
      </c>
      <c r="K18" s="118"/>
      <c r="L18" s="118"/>
      <c r="M18" s="118"/>
      <c r="N18" s="118"/>
    </row>
    <row r="19" spans="9:14" ht="39" customHeight="1">
      <c r="J19" s="118" t="s">
        <v>106</v>
      </c>
      <c r="K19" s="118"/>
      <c r="L19" s="118"/>
      <c r="M19" s="118"/>
      <c r="N19" s="118"/>
    </row>
    <row r="20" spans="9:14" ht="21" customHeight="1">
      <c r="J20" s="119" t="s">
        <v>47</v>
      </c>
      <c r="K20" s="118"/>
      <c r="L20" s="118"/>
      <c r="M20" s="118"/>
      <c r="N20" s="118"/>
    </row>
    <row r="22" spans="9:14" ht="18.75" customHeight="1">
      <c r="J22" s="118" t="s">
        <v>107</v>
      </c>
      <c r="K22" s="118"/>
      <c r="L22" s="118"/>
      <c r="M22" s="118"/>
      <c r="N22" s="118"/>
    </row>
    <row r="23" spans="9:14" ht="20.100000000000001" customHeight="1">
      <c r="J23" s="120" t="s">
        <v>108</v>
      </c>
      <c r="K23" s="121"/>
      <c r="L23" s="121"/>
      <c r="M23" s="121"/>
      <c r="N23" s="121"/>
    </row>
    <row r="24" spans="9:14" ht="20.100000000000001" customHeight="1">
      <c r="J24" s="121"/>
      <c r="K24" s="121"/>
      <c r="L24" s="121"/>
      <c r="M24" s="121"/>
      <c r="N24" s="121"/>
    </row>
    <row r="25" spans="9:14" ht="18.75" customHeight="1"/>
    <row r="26" spans="9:14" ht="18.75">
      <c r="M26" s="60"/>
      <c r="N26" s="60"/>
    </row>
    <row r="28" spans="9:14" ht="15.75">
      <c r="J28" s="3"/>
      <c r="K28" s="3"/>
      <c r="L28" s="3"/>
    </row>
    <row r="29" spans="9:14" ht="15.75">
      <c r="I29" s="3"/>
    </row>
    <row r="30" spans="9:14">
      <c r="K30" s="1"/>
    </row>
    <row r="31" spans="9:14">
      <c r="K31" s="1"/>
    </row>
    <row r="32" spans="9:14">
      <c r="K32" s="1"/>
    </row>
  </sheetData>
  <sheetProtection password="CE20" sheet="1" objects="1" scenarios="1" selectLockedCells="1" selectUnlockedCells="1"/>
  <mergeCells count="11">
    <mergeCell ref="J18:N18"/>
    <mergeCell ref="J19:N19"/>
    <mergeCell ref="J20:N20"/>
    <mergeCell ref="J22:N22"/>
    <mergeCell ref="J23:N24"/>
    <mergeCell ref="J16:N16"/>
    <mergeCell ref="B8:M8"/>
    <mergeCell ref="A1:E4"/>
    <mergeCell ref="J1:N4"/>
    <mergeCell ref="C10:L10"/>
    <mergeCell ref="C12:L13"/>
  </mergeCells>
  <printOptions horizontalCentered="1" verticalCentered="1"/>
  <pageMargins left="0.55118110236220474" right="0.39370078740157483" top="0.39370078740157483" bottom="0.39370078740157483" header="0" footer="0"/>
  <pageSetup paperSize="9"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тит лист</vt:lpstr>
      <vt:lpstr>ПЛАН</vt:lpstr>
      <vt:lpstr>график</vt:lpstr>
      <vt:lpstr>тит лист (3)</vt:lpstr>
      <vt:lpstr>график!Область_печати</vt:lpstr>
      <vt:lpstr>ПЛАН!Область_печати</vt:lpstr>
      <vt:lpstr>'тит лист'!Область_печати</vt:lpstr>
      <vt:lpstr>'тит лист (3)'!Область_печати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Natalya</dc:creator>
  <cp:lastModifiedBy>admin_3</cp:lastModifiedBy>
  <cp:lastPrinted>2017-07-20T08:33:07Z</cp:lastPrinted>
  <dcterms:created xsi:type="dcterms:W3CDTF">2011-01-22T15:48:18Z</dcterms:created>
  <dcterms:modified xsi:type="dcterms:W3CDTF">2018-01-25T07:19:47Z</dcterms:modified>
</cp:coreProperties>
</file>