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05" windowWidth="15210" windowHeight="9510" activeTab="3"/>
  </bookViews>
  <sheets>
    <sheet name="тит лист " sheetId="4" r:id="rId1"/>
    <sheet name="план " sheetId="7" r:id="rId2"/>
    <sheet name="график" sheetId="8" r:id="rId3"/>
    <sheet name="тит лист  (2)" sheetId="9" r:id="rId4"/>
  </sheets>
  <externalReferences>
    <externalReference r:id="rId5"/>
  </externalReferences>
  <definedNames>
    <definedName name="_xlnm.Print_Area" localSheetId="2">график!$A$1:$BL$23</definedName>
    <definedName name="_xlnm.Print_Area" localSheetId="1">'план '!$A$1:$Q$73</definedName>
    <definedName name="_xlnm.Print_Area" localSheetId="0">'тит лист '!$A$1:$P$25</definedName>
    <definedName name="_xlnm.Print_Area" localSheetId="3">'тит лист  (2)'!$A$1:$P$25</definedName>
    <definedName name="ОбязУчебНагрузка">[1]Нормы!$B$3</definedName>
  </definedNames>
  <calcPr calcId="124519"/>
</workbook>
</file>

<file path=xl/calcChain.xml><?xml version="1.0" encoding="utf-8"?>
<calcChain xmlns="http://schemas.openxmlformats.org/spreadsheetml/2006/main">
  <c r="H29" i="7"/>
  <c r="G29"/>
  <c r="D29"/>
  <c r="F29"/>
  <c r="E29"/>
  <c r="F59"/>
  <c r="F56"/>
  <c r="P64"/>
  <c r="BD14" i="8" l="1"/>
  <c r="BD10"/>
  <c r="BD12"/>
  <c r="T29" i="7" l="1"/>
  <c r="T26"/>
  <c r="T24"/>
  <c r="O59"/>
  <c r="N59"/>
  <c r="O56"/>
  <c r="N56"/>
  <c r="O53"/>
  <c r="N53"/>
  <c r="Q59"/>
  <c r="P59"/>
  <c r="Q56"/>
  <c r="P56"/>
  <c r="Q53"/>
  <c r="Q52" s="1"/>
  <c r="P53"/>
  <c r="P52" s="1"/>
  <c r="O52" l="1"/>
  <c r="N52"/>
  <c r="S9"/>
  <c r="F20"/>
  <c r="D20" s="1"/>
  <c r="F19"/>
  <c r="D19" s="1"/>
  <c r="F18"/>
  <c r="G18" s="1"/>
  <c r="F17"/>
  <c r="D17" s="1"/>
  <c r="F16"/>
  <c r="D16" s="1"/>
  <c r="F15"/>
  <c r="D15" s="1"/>
  <c r="F14"/>
  <c r="G14" s="1"/>
  <c r="G13"/>
  <c r="F13"/>
  <c r="D13"/>
  <c r="G12"/>
  <c r="F12"/>
  <c r="D12" s="1"/>
  <c r="F11"/>
  <c r="D11" s="1"/>
  <c r="F10"/>
  <c r="G10" s="1"/>
  <c r="F9"/>
  <c r="G9" s="1"/>
  <c r="D9"/>
  <c r="F62"/>
  <c r="D62" s="1"/>
  <c r="D61"/>
  <c r="M68"/>
  <c r="N68"/>
  <c r="O68"/>
  <c r="P68"/>
  <c r="Q68"/>
  <c r="L68"/>
  <c r="S61"/>
  <c r="T39"/>
  <c r="Q8"/>
  <c r="P8"/>
  <c r="O8"/>
  <c r="N8"/>
  <c r="M8"/>
  <c r="L8"/>
  <c r="K8"/>
  <c r="J8"/>
  <c r="I8"/>
  <c r="H8"/>
  <c r="E8"/>
  <c r="S29"/>
  <c r="S26"/>
  <c r="G16" l="1"/>
  <c r="G17"/>
  <c r="G11"/>
  <c r="G15"/>
  <c r="G19"/>
  <c r="D14"/>
  <c r="D18"/>
  <c r="G20"/>
  <c r="D10"/>
  <c r="F8"/>
  <c r="S24"/>
  <c r="E34"/>
  <c r="H34"/>
  <c r="I34"/>
  <c r="J34"/>
  <c r="K34"/>
  <c r="L34"/>
  <c r="M34"/>
  <c r="N34"/>
  <c r="O34"/>
  <c r="P34"/>
  <c r="Q34"/>
  <c r="F51"/>
  <c r="D51" s="1"/>
  <c r="T9" l="1"/>
  <c r="G8"/>
  <c r="D8"/>
  <c r="G51"/>
  <c r="F49"/>
  <c r="D49" s="1"/>
  <c r="F50"/>
  <c r="D50" s="1"/>
  <c r="G49" l="1"/>
  <c r="G50"/>
  <c r="BL10" i="8" l="1"/>
  <c r="BL12"/>
  <c r="BL14"/>
  <c r="BL8"/>
  <c r="BD8"/>
  <c r="BE16"/>
  <c r="BF16"/>
  <c r="BG16"/>
  <c r="BH16"/>
  <c r="BI16"/>
  <c r="BJ16"/>
  <c r="BK16"/>
  <c r="BC16"/>
  <c r="L29" i="7"/>
  <c r="M29"/>
  <c r="N29"/>
  <c r="O29"/>
  <c r="F60"/>
  <c r="F58"/>
  <c r="F57"/>
  <c r="F55"/>
  <c r="F54"/>
  <c r="F36"/>
  <c r="G36" s="1"/>
  <c r="F37"/>
  <c r="G37" s="1"/>
  <c r="F38"/>
  <c r="G38" s="1"/>
  <c r="F39"/>
  <c r="G39" s="1"/>
  <c r="F40"/>
  <c r="G40" s="1"/>
  <c r="F41"/>
  <c r="F42"/>
  <c r="F43"/>
  <c r="F44"/>
  <c r="F45"/>
  <c r="F46"/>
  <c r="F47"/>
  <c r="F48"/>
  <c r="F35"/>
  <c r="F53" l="1"/>
  <c r="F34"/>
  <c r="BL16" i="8"/>
  <c r="BD16"/>
  <c r="G47" i="7" l="1"/>
  <c r="D47"/>
  <c r="D48"/>
  <c r="M59"/>
  <c r="G48" l="1"/>
  <c r="D46"/>
  <c r="F32"/>
  <c r="D32" s="1"/>
  <c r="D58"/>
  <c r="D57"/>
  <c r="D55"/>
  <c r="G54"/>
  <c r="K70"/>
  <c r="L70"/>
  <c r="M70"/>
  <c r="N70"/>
  <c r="O70"/>
  <c r="P70"/>
  <c r="Q70"/>
  <c r="J70"/>
  <c r="J69"/>
  <c r="K69"/>
  <c r="M69"/>
  <c r="N69"/>
  <c r="O69"/>
  <c r="P69"/>
  <c r="Q69"/>
  <c r="L69"/>
  <c r="K68"/>
  <c r="J68"/>
  <c r="G46" l="1"/>
  <c r="G32"/>
  <c r="D54"/>
  <c r="G57"/>
  <c r="G56" s="1"/>
  <c r="G45"/>
  <c r="P23"/>
  <c r="Q23"/>
  <c r="I56"/>
  <c r="J56"/>
  <c r="K56"/>
  <c r="L56"/>
  <c r="M56"/>
  <c r="I53"/>
  <c r="J53"/>
  <c r="K53"/>
  <c r="L53"/>
  <c r="M53"/>
  <c r="J59"/>
  <c r="K59"/>
  <c r="L59"/>
  <c r="I23"/>
  <c r="J23"/>
  <c r="K23"/>
  <c r="L23"/>
  <c r="M23"/>
  <c r="N23"/>
  <c r="O23"/>
  <c r="J29"/>
  <c r="K29"/>
  <c r="E23"/>
  <c r="H23"/>
  <c r="F24"/>
  <c r="G24" s="1"/>
  <c r="F25"/>
  <c r="D25" s="1"/>
  <c r="F26"/>
  <c r="D26" s="1"/>
  <c r="F27"/>
  <c r="G27" s="1"/>
  <c r="I29"/>
  <c r="F30"/>
  <c r="F31"/>
  <c r="D36"/>
  <c r="G41"/>
  <c r="G42"/>
  <c r="G43"/>
  <c r="E53"/>
  <c r="E56"/>
  <c r="H56"/>
  <c r="E59"/>
  <c r="I59"/>
  <c r="D60"/>
  <c r="D59" s="1"/>
  <c r="G44"/>
  <c r="D56"/>
  <c r="G53"/>
  <c r="D30" l="1"/>
  <c r="Q33"/>
  <c r="P33"/>
  <c r="D43"/>
  <c r="G25"/>
  <c r="G35"/>
  <c r="G34" s="1"/>
  <c r="D38"/>
  <c r="D44"/>
  <c r="D31"/>
  <c r="D40"/>
  <c r="D42"/>
  <c r="D27"/>
  <c r="D37"/>
  <c r="D41"/>
  <c r="D39"/>
  <c r="G31"/>
  <c r="D45"/>
  <c r="G30"/>
  <c r="D35"/>
  <c r="G26"/>
  <c r="D24"/>
  <c r="F23"/>
  <c r="H52"/>
  <c r="H33" s="1"/>
  <c r="H64" s="1"/>
  <c r="L52"/>
  <c r="K52"/>
  <c r="K33" s="1"/>
  <c r="J52"/>
  <c r="J33" s="1"/>
  <c r="I52"/>
  <c r="I33" s="1"/>
  <c r="I64" s="1"/>
  <c r="M52"/>
  <c r="M33" s="1"/>
  <c r="N33"/>
  <c r="D53"/>
  <c r="D52" s="1"/>
  <c r="G60"/>
  <c r="G59" s="1"/>
  <c r="G52" s="1"/>
  <c r="E52"/>
  <c r="O33"/>
  <c r="G23" l="1"/>
  <c r="F64"/>
  <c r="S72" s="1"/>
  <c r="D34"/>
  <c r="J64"/>
  <c r="K64"/>
  <c r="E64"/>
  <c r="L33"/>
  <c r="L64"/>
  <c r="G33"/>
  <c r="D23"/>
  <c r="S64" l="1"/>
  <c r="G64"/>
  <c r="D64"/>
</calcChain>
</file>

<file path=xl/sharedStrings.xml><?xml version="1.0" encoding="utf-8"?>
<sst xmlns="http://schemas.openxmlformats.org/spreadsheetml/2006/main" count="411" uniqueCount="270">
  <si>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</si>
  <si>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</si>
  <si>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</si>
  <si>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</si>
  <si>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</si>
  <si>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</si>
  <si>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</si>
  <si>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</si>
  <si>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</si>
  <si>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</si>
  <si>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</si>
  <si>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</si>
  <si>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</si>
  <si>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</si>
  <si>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</si>
  <si>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</si>
  <si>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</si>
  <si>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</si>
  <si>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</si>
  <si>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</si>
  <si>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</si>
  <si>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</si>
  <si>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</si>
  <si>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</si>
  <si>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</si>
  <si>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</si>
  <si>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</si>
  <si>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</si>
  <si>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</si>
  <si>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</si>
  <si>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</si>
  <si>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</si>
  <si>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</si>
  <si>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</si>
  <si>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</si>
  <si>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</si>
  <si>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</si>
  <si>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Государственная (итоговая) аттестация</t>
  </si>
  <si>
    <t>учебной практики</t>
  </si>
  <si>
    <t>экзаменов</t>
  </si>
  <si>
    <t>дифф.зачетов</t>
  </si>
  <si>
    <t>зачетов</t>
  </si>
  <si>
    <t>лекций</t>
  </si>
  <si>
    <t>лаб. и практ. занятий,вкл. семинары</t>
  </si>
  <si>
    <t>курсовых работ (проектов)</t>
  </si>
  <si>
    <t>ПДП</t>
  </si>
  <si>
    <t>ГИА</t>
  </si>
  <si>
    <t>1.1. Дипломный проект (работа)</t>
  </si>
  <si>
    <t>УЧЕБНЫЙ ПЛАН</t>
  </si>
  <si>
    <t xml:space="preserve">Преддипломная практика </t>
  </si>
  <si>
    <t>IV курс</t>
  </si>
  <si>
    <t>Э</t>
  </si>
  <si>
    <t>ПМ.00</t>
  </si>
  <si>
    <t>4 нед</t>
  </si>
  <si>
    <t>6 нед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</si>
  <si>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</si>
  <si>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</si>
  <si>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</si>
  <si>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</si>
  <si>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</si>
  <si>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</si>
  <si>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</si>
  <si>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</si>
  <si>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</si>
  <si>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</si>
  <si>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</si>
  <si>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</si>
  <si>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базовой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</si>
  <si>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t xml:space="preserve">основного общего образования </t>
  </si>
  <si>
    <t>-/Э</t>
  </si>
  <si>
    <t>-/ДЗ</t>
  </si>
  <si>
    <r>
      <t xml:space="preserve">Выполнение дипломного проекта (работы)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14.06 </t>
    </r>
    <r>
      <rPr>
        <sz val="12"/>
        <rFont val="Times New Roman"/>
        <family val="1"/>
        <charset val="204"/>
      </rPr>
      <t xml:space="preserve"> (всего 4 нед.)</t>
    </r>
  </si>
  <si>
    <r>
      <t xml:space="preserve">Защита дипломного проекта (работы) с  </t>
    </r>
    <r>
      <rPr>
        <u/>
        <sz val="12"/>
        <rFont val="Times New Roman"/>
        <family val="1"/>
        <charset val="204"/>
      </rPr>
      <t xml:space="preserve">15.06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28.06 </t>
    </r>
    <r>
      <rPr>
        <sz val="12"/>
        <rFont val="Times New Roman"/>
        <family val="1"/>
        <charset val="204"/>
      </rPr>
      <t xml:space="preserve"> (всего 2 нед.)</t>
    </r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</si>
  <si>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</si>
  <si>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</si>
  <si>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</si>
  <si>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</si>
  <si>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Профессиональные модули</t>
  </si>
  <si>
    <t>1. Программа базовой подготовки</t>
  </si>
  <si>
    <t>аудит.</t>
  </si>
  <si>
    <t>максим.</t>
  </si>
  <si>
    <t>1 курс</t>
  </si>
  <si>
    <t>2 курс</t>
  </si>
  <si>
    <t>3 курс</t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</si>
  <si>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техник 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</si>
  <si>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</si>
  <si>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2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</si>
  <si>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Химия</t>
  </si>
  <si>
    <t>Биология</t>
  </si>
  <si>
    <t>Физика</t>
  </si>
  <si>
    <t>Информатика</t>
  </si>
  <si>
    <t>Инженерная графика</t>
  </si>
  <si>
    <t>Техническая механика</t>
  </si>
  <si>
    <t>Материаловедение</t>
  </si>
  <si>
    <t>ОП.10</t>
  </si>
  <si>
    <t>ОП.11</t>
  </si>
  <si>
    <t>Э/Э</t>
  </si>
  <si>
    <t xml:space="preserve">Производственная практика </t>
  </si>
  <si>
    <t>Производственная практика ( по профилю специальности)</t>
  </si>
  <si>
    <t>Учебная практика</t>
  </si>
  <si>
    <t>УП.03</t>
  </si>
  <si>
    <t>4 курс</t>
  </si>
  <si>
    <t>практика</t>
  </si>
  <si>
    <t>Эк</t>
  </si>
  <si>
    <t>Обществознание (вкл. экономику и право)</t>
  </si>
  <si>
    <t>Производственная практика</t>
  </si>
  <si>
    <t>ПП.03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</si>
  <si>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</si>
  <si>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</si>
  <si>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</si>
  <si>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</si>
  <si>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</si>
  <si>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</si>
  <si>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</si>
  <si>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</si>
  <si>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</si>
  <si>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</si>
  <si>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</si>
  <si>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</si>
  <si>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</si>
  <si>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</si>
  <si>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</si>
  <si>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</si>
  <si>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</si>
  <si>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</si>
  <si>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</si>
  <si>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</si>
  <si>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</si>
  <si>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</si>
  <si>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</si>
  <si>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</si>
  <si>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</si>
  <si>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</si>
  <si>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</si>
  <si>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</si>
  <si>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</si>
  <si>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</si>
  <si>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</si>
  <si>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</si>
  <si>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</si>
  <si>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</si>
  <si>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</si>
  <si>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</si>
  <si>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</si>
  <si>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</si>
  <si>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</si>
  <si>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</si>
  <si>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</si>
  <si>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</si>
  <si>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</si>
  <si>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</si>
  <si>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</si>
  <si>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</si>
  <si>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</si>
  <si>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</si>
  <si>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</si>
  <si>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</si>
  <si>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</si>
  <si>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</si>
  <si>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</si>
  <si>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</si>
  <si>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</si>
  <si>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Подготовка к итоговой государственной аттестации</t>
  </si>
  <si>
    <t>Всего за год</t>
  </si>
  <si>
    <t>нед.</t>
  </si>
  <si>
    <t>час.</t>
  </si>
  <si>
    <t>I</t>
  </si>
  <si>
    <t>II</t>
  </si>
  <si>
    <t>III</t>
  </si>
  <si>
    <t>IV</t>
  </si>
  <si>
    <t>Обозначения:</t>
  </si>
  <si>
    <t>::</t>
  </si>
  <si>
    <t>Промежуточная аттестация</t>
  </si>
  <si>
    <t>00</t>
  </si>
  <si>
    <t>8</t>
  </si>
  <si>
    <t>X</t>
  </si>
  <si>
    <t>=</t>
  </si>
  <si>
    <t>Каникулы</t>
  </si>
  <si>
    <t>D</t>
  </si>
  <si>
    <t>Итоговая государственная аттестация</t>
  </si>
  <si>
    <t>Практика учебная</t>
  </si>
  <si>
    <t>Практика по профилю специальности (производственная)</t>
  </si>
  <si>
    <t>Практика производственная</t>
  </si>
  <si>
    <t>по профилю специальности</t>
  </si>
  <si>
    <t>преддипломная</t>
  </si>
  <si>
    <t>Практика преддипломная (производственная)</t>
  </si>
  <si>
    <t>ПП.01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</si>
  <si>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</si>
  <si>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</si>
  <si>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ЕН.03</t>
  </si>
  <si>
    <t>Авиационное законодательство</t>
  </si>
  <si>
    <t>Гидравлика</t>
  </si>
  <si>
    <t>Аэродинамика летательных аппаратов</t>
  </si>
  <si>
    <t>Теория двигателей летательных аппаратов</t>
  </si>
  <si>
    <t>Основы конструкции летательных аппаратов</t>
  </si>
  <si>
    <t>Основы конструкции двигателей летательных аппаратов</t>
  </si>
  <si>
    <t>Метрология, стандартизация и подтверждение качества</t>
  </si>
  <si>
    <t>Эксплуатация и техническое обслуживание летательных аппаратов базового типа, их двигателей и функциональных систем</t>
  </si>
  <si>
    <t>Техническая эксплуатация и ремонт летательных аппаратов и двигателей</t>
  </si>
  <si>
    <t>Организация и управление работой структурного подразделения</t>
  </si>
  <si>
    <t>Обеспечение безопасности полётов и эффективности профессиональной деятельности</t>
  </si>
  <si>
    <t>Теоретическая и практическая подготовка авиационного механика по планеру и двигателям</t>
  </si>
  <si>
    <t>Выполнение работ по рабочей профессии "Авиационный механик по планеру и двигателям"</t>
  </si>
  <si>
    <t>ВСЕГО</t>
  </si>
  <si>
    <t>Вариативная</t>
  </si>
  <si>
    <t>По стандарту</t>
  </si>
  <si>
    <t>ОП.12</t>
  </si>
  <si>
    <t>Авиационное оборудование и энергосистемы летательных аппаратов</t>
  </si>
  <si>
    <t>5                   семестр 16 нед.</t>
  </si>
  <si>
    <t>ОП.13</t>
  </si>
  <si>
    <t>Экономика отрасли</t>
  </si>
  <si>
    <t>ОП.14</t>
  </si>
  <si>
    <t>Электротехника и электроника</t>
  </si>
  <si>
    <t>Э/-/ДЗ</t>
  </si>
  <si>
    <t>-/-/ДЗ</t>
  </si>
  <si>
    <t>Х</t>
  </si>
  <si>
    <t>0/2/1</t>
  </si>
  <si>
    <t>ОП.15</t>
  </si>
  <si>
    <t>ОП.16</t>
  </si>
  <si>
    <t>Психология делового общения</t>
  </si>
  <si>
    <t>Психолого-методологические основы и методы инженерно-технического творчества</t>
  </si>
  <si>
    <t>Основы предпринимательской деятельности</t>
  </si>
  <si>
    <t>ОП.17</t>
  </si>
  <si>
    <t>2. План учебного процесса (основная профессиональная образовательная программа подготовки специалистов среднего звена)</t>
  </si>
  <si>
    <t>государственного бюджетного профессионального образовательного учреждения Ростовской области                                                                                    «Таганрогский авиационный колледж имени В.М.Петлякова»</t>
  </si>
  <si>
    <t xml:space="preserve">среднего общего образования 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</si>
  <si>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25.02.01</t>
    </r>
    <r>
      <rPr>
        <b/>
        <u/>
        <sz val="16"/>
        <rFont val="Times New Roman"/>
        <family val="1"/>
        <charset val="204"/>
      </rPr>
      <t xml:space="preserve"> Техническая эксплуатация летательных аппаратов и двигателей</t>
    </r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</si>
  <si>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( на каждого обучающегося)</t>
    </r>
  </si>
  <si>
    <t>-/-/-/-/-/ДЗ</t>
  </si>
  <si>
    <t>-/З/-/З/-/ДЗ</t>
  </si>
  <si>
    <t>2/4/0</t>
  </si>
  <si>
    <t>Общеобразовательный учебный цикл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</si>
  <si>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</si>
  <si>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</si>
  <si>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</si>
  <si>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обучение по учебным циклам</t>
  </si>
  <si>
    <t>производственной практики</t>
  </si>
  <si>
    <t>Наименование учебных циклов, дисциплин, профессиональных модулей, МДК, практик</t>
  </si>
  <si>
    <t>Коэффициент практикоориентированности</t>
  </si>
  <si>
    <t>КАЛЕНДАРНЫЙ УЧЕБНЫЙ ГРАФИК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</si>
  <si>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</t>
    </r>
    <r>
      <rPr>
        <b/>
        <u/>
        <sz val="16"/>
        <rFont val="Times New Roman"/>
        <family val="1"/>
        <charset val="204"/>
      </rPr>
      <t>25.02.01 Техническая эксплуатация летательных аппаратов и двигателей</t>
    </r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</si>
  <si>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</si>
  <si>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</si>
  <si>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</si>
  <si>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</si>
  <si>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</si>
  <si>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</si>
  <si>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</si>
  <si>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</si>
  <si>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</si>
  <si>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</si>
  <si>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</si>
  <si>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ОДП.10</t>
  </si>
  <si>
    <t>ОДП.11</t>
  </si>
  <si>
    <t>Информатика и информационно-коммуникационные технологии</t>
  </si>
  <si>
    <t>ОДП.12</t>
  </si>
  <si>
    <t>-/ДЗ/-/-/ДЗ</t>
  </si>
  <si>
    <t>0/9/3</t>
  </si>
  <si>
    <t xml:space="preserve">3                   семестр 16 нед.  </t>
  </si>
  <si>
    <t xml:space="preserve">4                   семестр 23 нед.       </t>
  </si>
  <si>
    <t xml:space="preserve">7                   семестр 17 нед.  </t>
  </si>
  <si>
    <t xml:space="preserve">6                   семестр 23 нед.       </t>
  </si>
  <si>
    <t xml:space="preserve">8                   семестр 14 нед.       </t>
  </si>
  <si>
    <t>0/14/5</t>
  </si>
  <si>
    <t>0/6/6</t>
  </si>
  <si>
    <t>0/20/11</t>
  </si>
  <si>
    <t>-/ДЗ/-/ДЗ</t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</si>
  <si>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Л.П. Кислова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26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14</t>
    </r>
    <r>
      <rPr>
        <sz val="14"/>
        <rFont val="Times New Roman"/>
        <family val="1"/>
        <charset val="204"/>
      </rPr>
      <t xml:space="preserve"> г.                      </t>
    </r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</si>
  <si>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Л.П. Кислова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26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14</t>
    </r>
    <r>
      <rPr>
        <sz val="14"/>
        <rFont val="Times New Roman"/>
        <family val="1"/>
        <charset val="204"/>
      </rPr>
      <t xml:space="preserve"> г.                      </t>
    </r>
  </si>
  <si>
    <r>
      <t xml:space="preserve">                              СОГЛАСОВАНО                                                                                                                                                              Главный инженер                                                                                                            ОАО "325 Авиационный ремонтный завод"                                                                                                                                                                _________________ А.А.Безгалов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    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 xml:space="preserve">                                    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14</t>
    </r>
    <r>
      <rPr>
        <sz val="14"/>
        <rFont val="Times New Roman"/>
        <family val="1"/>
        <charset val="204"/>
      </rPr>
      <t xml:space="preserve"> г.                      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</si>
</sst>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0"/>
  </numFmts>
  <fonts count="3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9"/>
      <color indexed="8"/>
      <name val="Arial Cyr"/>
      <family val="2"/>
      <charset val="204"/>
    </font>
    <font>
      <sz val="12"/>
      <color rgb="FFC00000"/>
      <name val="Times New Roman"/>
      <family val="1"/>
      <charset val="204"/>
    </font>
    <font>
      <sz val="12"/>
      <color rgb="FFFFFF00"/>
      <name val="Arial Cyr"/>
      <charset val="204"/>
    </font>
    <font>
      <sz val="12"/>
      <color rgb="FFFFFF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2"/>
      <color rgb="FFC0000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0" fillId="2" borderId="41" applyNumberFormat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0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3" borderId="0" xfId="0" applyFill="1"/>
    <xf numFmtId="0" fontId="11" fillId="4" borderId="3" xfId="0" applyFont="1" applyFill="1" applyBorder="1" applyAlignment="1">
      <alignment vertical="center" textRotation="90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4" borderId="1" xfId="0" applyFont="1" applyFill="1" applyBorder="1"/>
    <xf numFmtId="0" fontId="11" fillId="4" borderId="10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0" xfId="0" applyFont="1" applyFill="1" applyBorder="1"/>
    <xf numFmtId="0" fontId="11" fillId="4" borderId="7" xfId="0" applyFont="1" applyFill="1" applyBorder="1"/>
    <xf numFmtId="0" fontId="11" fillId="3" borderId="3" xfId="0" applyFont="1" applyFill="1" applyBorder="1" applyAlignment="1">
      <alignment vertical="center"/>
    </xf>
    <xf numFmtId="0" fontId="0" fillId="0" borderId="13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3" borderId="16" xfId="0" applyFont="1" applyFill="1" applyBorder="1" applyAlignment="1">
      <alignment vertical="center"/>
    </xf>
    <xf numFmtId="0" fontId="5" fillId="0" borderId="14" xfId="0" applyFont="1" applyFill="1" applyBorder="1"/>
    <xf numFmtId="0" fontId="5" fillId="0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1" fillId="4" borderId="14" xfId="0" applyFont="1" applyFill="1" applyBorder="1"/>
    <xf numFmtId="0" fontId="11" fillId="0" borderId="14" xfId="0" applyFont="1" applyFill="1" applyBorder="1" applyAlignment="1">
      <alignment vertical="center"/>
    </xf>
    <xf numFmtId="0" fontId="5" fillId="0" borderId="17" xfId="0" applyFont="1" applyFill="1" applyBorder="1"/>
    <xf numFmtId="0" fontId="5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1" xfId="0" quotePrefix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49" fontId="24" fillId="0" borderId="1" xfId="0" applyNumberFormat="1" applyFont="1" applyBorder="1" applyAlignment="1" applyProtection="1">
      <alignment horizontal="center" vertical="center" shrinkToFit="1"/>
      <protection hidden="1"/>
    </xf>
    <xf numFmtId="49" fontId="24" fillId="0" borderId="2" xfId="0" applyNumberFormat="1" applyFont="1" applyBorder="1" applyAlignment="1" applyProtection="1">
      <alignment horizontal="center" vertical="center" shrinkToFit="1"/>
      <protection hidden="1"/>
    </xf>
    <xf numFmtId="1" fontId="24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7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8" fillId="0" borderId="0" xfId="0" applyNumberFormat="1" applyFont="1" applyProtection="1">
      <protection hidden="1"/>
    </xf>
    <xf numFmtId="49" fontId="21" fillId="0" borderId="45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3" fillId="0" borderId="45" xfId="0" applyNumberFormat="1" applyFont="1" applyFill="1" applyBorder="1" applyAlignment="1" applyProtection="1">
      <alignment horizontal="center"/>
      <protection hidden="1"/>
    </xf>
    <xf numFmtId="49" fontId="0" fillId="0" borderId="45" xfId="0" applyNumberFormat="1" applyBorder="1" applyAlignment="1" applyProtection="1">
      <alignment horizontal="center"/>
      <protection hidden="1"/>
    </xf>
    <xf numFmtId="49" fontId="26" fillId="0" borderId="45" xfId="0" applyNumberFormat="1" applyFont="1" applyFill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9" borderId="15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30" fillId="0" borderId="47" xfId="0" applyFont="1" applyFill="1" applyBorder="1" applyAlignment="1" applyProtection="1">
      <alignment horizontal="center" vertical="center"/>
      <protection locked="0"/>
    </xf>
    <xf numFmtId="0" fontId="31" fillId="0" borderId="0" xfId="0" applyFont="1"/>
    <xf numFmtId="0" fontId="32" fillId="0" borderId="0" xfId="0" applyFont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/>
    </xf>
    <xf numFmtId="0" fontId="3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11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" fillId="0" borderId="0" xfId="3"/>
    <xf numFmtId="0" fontId="5" fillId="0" borderId="0" xfId="3" applyFont="1" applyAlignment="1">
      <alignment wrapText="1"/>
    </xf>
    <xf numFmtId="0" fontId="4" fillId="0" borderId="0" xfId="3" applyFont="1" applyAlignment="1">
      <alignment horizontal="right" wrapText="1"/>
    </xf>
    <xf numFmtId="0" fontId="11" fillId="4" borderId="3" xfId="0" applyFont="1" applyFill="1" applyBorder="1" applyAlignment="1">
      <alignment horizontal="center" vertical="center" textRotation="9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/>
    <xf numFmtId="0" fontId="5" fillId="0" borderId="0" xfId="0" applyFont="1" applyBorder="1"/>
    <xf numFmtId="0" fontId="5" fillId="0" borderId="49" xfId="0" applyFont="1" applyBorder="1"/>
    <xf numFmtId="0" fontId="11" fillId="3" borderId="51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/>
    </xf>
    <xf numFmtId="0" fontId="36" fillId="0" borderId="1" xfId="0" quotePrefix="1" applyFont="1" applyFill="1" applyBorder="1" applyAlignment="1">
      <alignment horizontal="center" vertical="center" wrapText="1"/>
    </xf>
    <xf numFmtId="0" fontId="35" fillId="0" borderId="1" xfId="0" quotePrefix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164" fontId="37" fillId="0" borderId="0" xfId="0" applyNumberFormat="1" applyFont="1"/>
    <xf numFmtId="0" fontId="4" fillId="0" borderId="0" xfId="3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/>
    <xf numFmtId="0" fontId="19" fillId="0" borderId="3" xfId="0" quotePrefix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9" fontId="16" fillId="7" borderId="5" xfId="0" applyNumberFormat="1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/>
    <xf numFmtId="0" fontId="5" fillId="6" borderId="1" xfId="0" applyFont="1" applyFill="1" applyBorder="1"/>
    <xf numFmtId="0" fontId="5" fillId="6" borderId="1" xfId="0" quotePrefix="1" applyFont="1" applyFill="1" applyBorder="1" applyAlignment="1">
      <alignment horizontal="center" vertical="center"/>
    </xf>
    <xf numFmtId="0" fontId="5" fillId="6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0" fillId="10" borderId="1" xfId="0" applyNumberFormat="1" applyFill="1" applyBorder="1" applyAlignment="1" applyProtection="1">
      <alignment horizontal="center" vertical="center"/>
      <protection hidden="1"/>
    </xf>
    <xf numFmtId="0" fontId="0" fillId="11" borderId="0" xfId="0" applyFill="1"/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3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1" fillId="4" borderId="2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4" borderId="24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wrapText="1"/>
    </xf>
    <xf numFmtId="0" fontId="11" fillId="4" borderId="26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textRotation="90"/>
    </xf>
    <xf numFmtId="0" fontId="11" fillId="4" borderId="3" xfId="0" applyFont="1" applyFill="1" applyBorder="1" applyAlignment="1">
      <alignment horizontal="center" vertical="center" textRotation="90"/>
    </xf>
    <xf numFmtId="0" fontId="11" fillId="4" borderId="28" xfId="0" applyFont="1" applyFill="1" applyBorder="1" applyAlignment="1">
      <alignment horizontal="center" vertical="center" textRotation="90"/>
    </xf>
    <xf numFmtId="0" fontId="11" fillId="4" borderId="29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1" fillId="0" borderId="40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4" borderId="2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center" textRotation="90"/>
    </xf>
    <xf numFmtId="0" fontId="11" fillId="4" borderId="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2" fillId="0" borderId="1" xfId="0" applyFont="1" applyBorder="1" applyAlignment="1" applyProtection="1">
      <alignment horizontal="center" vertical="center"/>
      <protection hidden="1"/>
    </xf>
    <xf numFmtId="49" fontId="22" fillId="0" borderId="5" xfId="0" applyNumberFormat="1" applyFont="1" applyBorder="1" applyAlignment="1" applyProtection="1">
      <alignment horizontal="center" vertical="center" textRotation="90"/>
      <protection hidden="1"/>
    </xf>
    <xf numFmtId="49" fontId="22" fillId="0" borderId="3" xfId="0" applyNumberFormat="1" applyFont="1" applyBorder="1" applyAlignment="1" applyProtection="1">
      <alignment horizontal="center" vertical="center" textRotation="90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49" fontId="22" fillId="0" borderId="4" xfId="0" applyNumberFormat="1" applyFont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49" fontId="23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3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3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0" fontId="24" fillId="0" borderId="1" xfId="0" applyFont="1" applyFill="1" applyBorder="1" applyAlignment="1" applyProtection="1">
      <alignment horizontal="center" textRotation="90" wrapText="1" shrinkToFit="1"/>
      <protection hidden="1"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6" fillId="0" borderId="5" xfId="0" applyFont="1" applyFill="1" applyBorder="1" applyAlignment="1" applyProtection="1">
      <alignment horizontal="center" vertical="center" textRotation="90" wrapText="1"/>
      <protection hidden="1"/>
    </xf>
    <xf numFmtId="0" fontId="16" fillId="0" borderId="4" xfId="0" applyFont="1" applyFill="1" applyBorder="1" applyAlignment="1" applyProtection="1">
      <alignment horizontal="center" vertical="center" textRotation="90" wrapText="1"/>
      <protection hidden="1"/>
    </xf>
    <xf numFmtId="0" fontId="16" fillId="0" borderId="3" xfId="0" applyFont="1" applyFill="1" applyBorder="1" applyAlignment="1" applyProtection="1">
      <alignment horizontal="center" vertical="center" textRotation="90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0" fontId="22" fillId="0" borderId="23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49" fontId="25" fillId="7" borderId="5" xfId="0" applyNumberFormat="1" applyFont="1" applyFill="1" applyBorder="1" applyAlignment="1" applyProtection="1">
      <alignment horizontal="center" vertical="center"/>
      <protection locked="0"/>
    </xf>
    <xf numFmtId="49" fontId="25" fillId="7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16" fillId="7" borderId="5" xfId="0" applyNumberFormat="1" applyFont="1" applyFill="1" applyBorder="1" applyAlignment="1" applyProtection="1">
      <alignment horizontal="center" vertical="center"/>
      <protection locked="0"/>
    </xf>
    <xf numFmtId="49" fontId="16" fillId="7" borderId="3" xfId="0" applyNumberFormat="1" applyFont="1" applyFill="1" applyBorder="1" applyAlignment="1" applyProtection="1">
      <alignment horizontal="center" vertical="center"/>
      <protection locked="0"/>
    </xf>
    <xf numFmtId="0" fontId="0" fillId="10" borderId="5" xfId="0" applyNumberFormat="1" applyFill="1" applyBorder="1" applyAlignment="1" applyProtection="1">
      <alignment horizontal="center" vertical="center"/>
      <protection hidden="1"/>
    </xf>
    <xf numFmtId="0" fontId="0" fillId="10" borderId="3" xfId="0" applyNumberFormat="1" applyFill="1" applyBorder="1" applyAlignment="1" applyProtection="1">
      <alignment horizontal="center" vertical="center"/>
      <protection hidden="1"/>
    </xf>
    <xf numFmtId="0" fontId="16" fillId="10" borderId="5" xfId="0" applyFont="1" applyFill="1" applyBorder="1" applyAlignment="1" applyProtection="1">
      <alignment horizontal="center" vertical="center"/>
      <protection hidden="1"/>
    </xf>
    <xf numFmtId="0" fontId="16" fillId="10" borderId="3" xfId="0" applyFont="1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49" fontId="0" fillId="7" borderId="5" xfId="0" applyNumberFormat="1" applyFill="1" applyBorder="1" applyAlignment="1" applyProtection="1">
      <alignment horizontal="center" vertical="center"/>
      <protection locked="0"/>
    </xf>
    <xf numFmtId="49" fontId="24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9" fillId="0" borderId="1" xfId="0" applyFont="1" applyFill="1" applyBorder="1" applyAlignment="1" applyProtection="1">
      <alignment horizontal="center" textRotation="90" wrapText="1" shrinkToFit="1"/>
      <protection hidden="1"/>
    </xf>
    <xf numFmtId="49" fontId="0" fillId="8" borderId="0" xfId="2" applyNumberFormat="1" applyFont="1" applyFill="1" applyAlignment="1" applyProtection="1">
      <alignment horizontal="left" vertical="top" wrapText="1"/>
      <protection locked="0"/>
    </xf>
    <xf numFmtId="49" fontId="0" fillId="8" borderId="0" xfId="0" applyNumberForma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8" borderId="0" xfId="0" applyNumberFormat="1" applyFont="1" applyFill="1" applyAlignment="1" applyProtection="1">
      <alignment horizontal="left" vertical="top" wrapText="1"/>
      <protection locked="0"/>
    </xf>
    <xf numFmtId="49" fontId="0" fillId="7" borderId="3" xfId="0" applyNumberFormat="1" applyFill="1" applyBorder="1" applyAlignment="1" applyProtection="1">
      <alignment horizontal="center" vertical="center"/>
      <protection locked="0"/>
    </xf>
    <xf numFmtId="49" fontId="26" fillId="7" borderId="5" xfId="0" applyNumberFormat="1" applyFont="1" applyFill="1" applyBorder="1" applyAlignment="1" applyProtection="1">
      <alignment horizontal="center" vertical="center"/>
      <protection locked="0"/>
    </xf>
    <xf numFmtId="49" fontId="26" fillId="7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</cellXfs>
  <cellStyles count="4">
    <cellStyle name="Вычисление" xfId="1"/>
    <cellStyle name="Денежный" xfId="2" builtinId="4"/>
    <cellStyle name="Обычный" xfId="0" builtinId="0"/>
    <cellStyle name="Обычный 2" xfId="3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CCFFCC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baryshnikova/NBaryshnikova/&#1055;&#1054;%20&#1053;&#1054;&#1042;&#1067;&#1052;%20&#1057;&#1058;&#1040;&#1053;&#1044;&#1040;&#1056;&#1058;&#1040;&#1052;/&#1064;&#1072;&#1073;&#1083;&#1086;&#1085;&#1099;%20&#1059;&#1055;/SpSchoo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33"/>
  <sheetViews>
    <sheetView view="pageBreakPreview" topLeftCell="C1" zoomScale="90" workbookViewId="0">
      <selection activeCell="C1" sqref="C1:G4"/>
    </sheetView>
  </sheetViews>
  <sheetFormatPr defaultRowHeight="12.75"/>
  <sheetData>
    <row r="1" spans="3:16" ht="12.75" customHeight="1">
      <c r="C1" s="163" t="s">
        <v>269</v>
      </c>
      <c r="D1" s="163"/>
      <c r="E1" s="163"/>
      <c r="F1" s="163"/>
      <c r="G1" s="163"/>
      <c r="H1" s="119"/>
      <c r="I1" s="119"/>
      <c r="J1" s="119"/>
      <c r="K1" s="119"/>
      <c r="L1" s="163" t="s">
        <v>268</v>
      </c>
      <c r="M1" s="163"/>
      <c r="N1" s="163"/>
      <c r="O1" s="163"/>
      <c r="P1" s="163"/>
    </row>
    <row r="2" spans="3:16" ht="15.75" customHeight="1">
      <c r="C2" s="163"/>
      <c r="D2" s="163"/>
      <c r="E2" s="163"/>
      <c r="F2" s="163"/>
      <c r="G2" s="163"/>
      <c r="H2" s="120"/>
      <c r="I2" s="119"/>
      <c r="J2" s="119"/>
      <c r="K2" s="119"/>
      <c r="L2" s="163"/>
      <c r="M2" s="163"/>
      <c r="N2" s="163"/>
      <c r="O2" s="163"/>
      <c r="P2" s="163"/>
    </row>
    <row r="3" spans="3:16" ht="18.75">
      <c r="C3" s="163"/>
      <c r="D3" s="163"/>
      <c r="E3" s="163"/>
      <c r="F3" s="163"/>
      <c r="G3" s="163"/>
      <c r="H3" s="121"/>
      <c r="I3" s="121"/>
      <c r="J3" s="121"/>
      <c r="K3" s="121"/>
      <c r="L3" s="163"/>
      <c r="M3" s="163"/>
      <c r="N3" s="163"/>
      <c r="O3" s="163"/>
      <c r="P3" s="163"/>
    </row>
    <row r="4" spans="3:16" ht="59.25" customHeight="1">
      <c r="C4" s="163"/>
      <c r="D4" s="163"/>
      <c r="E4" s="163"/>
      <c r="F4" s="163"/>
      <c r="G4" s="163"/>
      <c r="H4" s="119"/>
      <c r="I4" s="119"/>
      <c r="J4" s="119"/>
      <c r="K4" s="119"/>
      <c r="L4" s="163"/>
      <c r="M4" s="163"/>
      <c r="N4" s="163"/>
      <c r="O4" s="163"/>
      <c r="P4" s="163"/>
    </row>
    <row r="6" spans="3:16" ht="64.5" customHeight="1"/>
    <row r="7" spans="3:16" ht="25.5">
      <c r="G7" s="165" t="s">
        <v>48</v>
      </c>
      <c r="H7" s="165"/>
      <c r="I7" s="165"/>
      <c r="J7" s="165"/>
      <c r="K7" s="165"/>
      <c r="L7" s="165"/>
    </row>
    <row r="8" spans="3:16" ht="18.75">
      <c r="H8" s="4"/>
      <c r="I8" s="4"/>
      <c r="J8" s="4"/>
      <c r="K8" s="4"/>
      <c r="L8" s="4"/>
    </row>
    <row r="9" spans="3:16" ht="63" customHeight="1">
      <c r="E9" s="166" t="s">
        <v>224</v>
      </c>
      <c r="F9" s="166"/>
      <c r="G9" s="166"/>
      <c r="H9" s="166"/>
      <c r="I9" s="166"/>
      <c r="J9" s="166"/>
      <c r="K9" s="166"/>
      <c r="L9" s="166"/>
      <c r="M9" s="166"/>
      <c r="N9" s="166"/>
    </row>
    <row r="10" spans="3:16" ht="16.5" customHeight="1"/>
    <row r="11" spans="3:16" ht="20.25" customHeight="1">
      <c r="E11" s="164" t="s">
        <v>226</v>
      </c>
      <c r="F11" s="164"/>
      <c r="G11" s="164"/>
      <c r="H11" s="164"/>
      <c r="I11" s="164"/>
      <c r="J11" s="164"/>
      <c r="K11" s="164"/>
      <c r="L11" s="164"/>
      <c r="M11" s="164"/>
      <c r="N11" s="164"/>
    </row>
    <row r="12" spans="3:16" ht="41.25" customHeight="1"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3:16" ht="18" customHeight="1"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3:16" ht="20.25" customHeight="1">
      <c r="D14" s="164" t="s">
        <v>67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3:16" ht="20.25" customHeight="1">
      <c r="D15" s="162"/>
      <c r="E15" s="162"/>
      <c r="F15" s="162"/>
      <c r="G15" s="162"/>
      <c r="H15" s="162"/>
      <c r="I15" s="162"/>
      <c r="J15" s="162"/>
      <c r="K15" s="162"/>
    </row>
    <row r="17" spans="9:14" ht="38.25" customHeight="1">
      <c r="J17" s="158" t="s">
        <v>84</v>
      </c>
      <c r="K17" s="158"/>
      <c r="L17" s="158"/>
      <c r="M17" s="158"/>
      <c r="N17" s="158"/>
    </row>
    <row r="18" spans="9:14" ht="18.75" customHeight="1">
      <c r="J18" s="158" t="s">
        <v>66</v>
      </c>
      <c r="K18" s="158"/>
      <c r="L18" s="158"/>
      <c r="M18" s="158"/>
      <c r="N18" s="158"/>
    </row>
    <row r="19" spans="9:14" ht="36.75" customHeight="1">
      <c r="J19" s="158" t="s">
        <v>85</v>
      </c>
      <c r="K19" s="158"/>
      <c r="L19" s="158"/>
      <c r="M19" s="158"/>
      <c r="N19" s="158"/>
    </row>
    <row r="20" spans="9:14" ht="24.95" customHeight="1">
      <c r="J20" s="161" t="s">
        <v>68</v>
      </c>
      <c r="K20" s="158"/>
      <c r="L20" s="158"/>
      <c r="M20" s="158"/>
      <c r="N20" s="158"/>
    </row>
    <row r="22" spans="9:14" ht="18.75">
      <c r="J22" s="158" t="s">
        <v>86</v>
      </c>
      <c r="K22" s="158"/>
      <c r="L22" s="158"/>
      <c r="M22" s="158"/>
      <c r="N22" s="158"/>
    </row>
    <row r="23" spans="9:14" ht="20.100000000000001" customHeight="1">
      <c r="J23" s="159" t="s">
        <v>225</v>
      </c>
      <c r="K23" s="160"/>
      <c r="L23" s="160"/>
      <c r="M23" s="160"/>
      <c r="N23" s="160"/>
    </row>
    <row r="24" spans="9:14" ht="20.100000000000001" customHeight="1">
      <c r="J24" s="160"/>
      <c r="K24" s="160"/>
      <c r="L24" s="160"/>
      <c r="M24" s="160"/>
      <c r="N24" s="160"/>
    </row>
    <row r="27" spans="9:14" ht="18.75">
      <c r="M27" s="2"/>
      <c r="N27" s="2"/>
    </row>
    <row r="29" spans="9:14" ht="15.75">
      <c r="I29" s="3"/>
      <c r="J29" s="3"/>
      <c r="K29" s="3"/>
      <c r="L29" s="3"/>
    </row>
    <row r="31" spans="9:14">
      <c r="K31" s="1"/>
    </row>
    <row r="32" spans="9:14">
      <c r="K32" s="1"/>
    </row>
    <row r="33" spans="11:11">
      <c r="K33" s="1"/>
    </row>
  </sheetData>
  <sheetProtection password="CE20" sheet="1" objects="1" scenarios="1" selectLockedCells="1" selectUnlockedCells="1"/>
  <mergeCells count="13">
    <mergeCell ref="D15:K15"/>
    <mergeCell ref="C1:G4"/>
    <mergeCell ref="L1:P4"/>
    <mergeCell ref="D14:N14"/>
    <mergeCell ref="G7:L7"/>
    <mergeCell ref="E9:N9"/>
    <mergeCell ref="E11:N12"/>
    <mergeCell ref="J17:N17"/>
    <mergeCell ref="J22:N22"/>
    <mergeCell ref="J23:N24"/>
    <mergeCell ref="J20:N20"/>
    <mergeCell ref="J19:N19"/>
    <mergeCell ref="J18:N18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6"/>
  <sheetViews>
    <sheetView view="pageBreakPreview" zoomScale="80" zoomScaleNormal="90" zoomScaleSheetLayoutView="80" workbookViewId="0">
      <pane ySplit="7" topLeftCell="A23" activePane="bottomLeft" state="frozen"/>
      <selection pane="bottomLeft" activeCell="D27" sqref="D27"/>
    </sheetView>
  </sheetViews>
  <sheetFormatPr defaultRowHeight="12.75"/>
  <cols>
    <col min="1" max="1" width="12.42578125" customWidth="1"/>
    <col min="2" max="2" width="56.42578125" customWidth="1"/>
    <col min="3" max="3" width="13.5703125" customWidth="1"/>
    <col min="4" max="4" width="7.5703125" customWidth="1"/>
    <col min="5" max="5" width="8" customWidth="1"/>
    <col min="6" max="6" width="6.5703125" customWidth="1"/>
    <col min="7" max="7" width="6.140625" customWidth="1"/>
    <col min="8" max="9" width="6.85546875" customWidth="1"/>
    <col min="10" max="17" width="6.42578125" customWidth="1"/>
  </cols>
  <sheetData>
    <row r="1" spans="1:55" ht="15.75">
      <c r="A1" s="169" t="s">
        <v>223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1"/>
    </row>
    <row r="2" spans="1:55" ht="16.5" thickBo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55" s="27" customFormat="1" ht="30" customHeight="1">
      <c r="A3" s="185" t="s">
        <v>5</v>
      </c>
      <c r="B3" s="222" t="s">
        <v>237</v>
      </c>
      <c r="C3" s="224" t="s">
        <v>6</v>
      </c>
      <c r="D3" s="188" t="s">
        <v>7</v>
      </c>
      <c r="E3" s="189"/>
      <c r="F3" s="189"/>
      <c r="G3" s="189"/>
      <c r="H3" s="189"/>
      <c r="I3" s="190"/>
      <c r="J3" s="172" t="s">
        <v>11</v>
      </c>
      <c r="K3" s="173"/>
      <c r="L3" s="173"/>
      <c r="M3" s="173"/>
      <c r="N3" s="173"/>
      <c r="O3" s="173"/>
      <c r="P3" s="173"/>
      <c r="Q3" s="17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1:55" s="27" customFormat="1" ht="30.95" customHeight="1">
      <c r="A4" s="186"/>
      <c r="B4" s="223"/>
      <c r="C4" s="225"/>
      <c r="D4" s="183" t="s">
        <v>8</v>
      </c>
      <c r="E4" s="228" t="s">
        <v>13</v>
      </c>
      <c r="F4" s="219" t="s">
        <v>9</v>
      </c>
      <c r="G4" s="220"/>
      <c r="H4" s="220"/>
      <c r="I4" s="221"/>
      <c r="J4" s="167" t="s">
        <v>2</v>
      </c>
      <c r="K4" s="218"/>
      <c r="L4" s="167" t="s">
        <v>3</v>
      </c>
      <c r="M4" s="168"/>
      <c r="N4" s="167" t="s">
        <v>4</v>
      </c>
      <c r="O4" s="168"/>
      <c r="P4" s="167" t="s">
        <v>50</v>
      </c>
      <c r="Q4" s="179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</row>
    <row r="5" spans="1:55" s="27" customFormat="1" ht="14.45" customHeight="1">
      <c r="A5" s="186"/>
      <c r="B5" s="223"/>
      <c r="C5" s="225"/>
      <c r="D5" s="227"/>
      <c r="E5" s="225"/>
      <c r="F5" s="183" t="s">
        <v>12</v>
      </c>
      <c r="G5" s="180" t="s">
        <v>10</v>
      </c>
      <c r="H5" s="181"/>
      <c r="I5" s="182"/>
      <c r="J5" s="175" t="s">
        <v>74</v>
      </c>
      <c r="K5" s="175" t="s">
        <v>75</v>
      </c>
      <c r="L5" s="175" t="s">
        <v>258</v>
      </c>
      <c r="M5" s="175" t="s">
        <v>259</v>
      </c>
      <c r="N5" s="175" t="s">
        <v>208</v>
      </c>
      <c r="O5" s="175" t="s">
        <v>261</v>
      </c>
      <c r="P5" s="175" t="s">
        <v>260</v>
      </c>
      <c r="Q5" s="177" t="s">
        <v>262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</row>
    <row r="6" spans="1:55" s="27" customFormat="1" ht="150" customHeight="1">
      <c r="A6" s="187"/>
      <c r="B6" s="176"/>
      <c r="C6" s="226"/>
      <c r="D6" s="184"/>
      <c r="E6" s="226"/>
      <c r="F6" s="184"/>
      <c r="G6" s="122" t="s">
        <v>42</v>
      </c>
      <c r="H6" s="28" t="s">
        <v>43</v>
      </c>
      <c r="I6" s="28" t="s">
        <v>44</v>
      </c>
      <c r="J6" s="176"/>
      <c r="K6" s="176"/>
      <c r="L6" s="176"/>
      <c r="M6" s="176"/>
      <c r="N6" s="176"/>
      <c r="O6" s="176"/>
      <c r="P6" s="176"/>
      <c r="Q6" s="178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</row>
    <row r="7" spans="1:55" s="42" customFormat="1" ht="15.75">
      <c r="A7" s="4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46">
        <v>17</v>
      </c>
      <c r="S7" s="43" t="s">
        <v>79</v>
      </c>
      <c r="T7" s="43" t="s">
        <v>80</v>
      </c>
    </row>
    <row r="8" spans="1:55" s="23" customFormat="1" ht="20.25" customHeight="1">
      <c r="A8" s="47" t="s">
        <v>14</v>
      </c>
      <c r="B8" s="41" t="s">
        <v>231</v>
      </c>
      <c r="C8" s="117" t="s">
        <v>257</v>
      </c>
      <c r="D8" s="118">
        <f t="shared" ref="D8:Q8" si="0">SUM(D9:D20)</f>
        <v>2106</v>
      </c>
      <c r="E8" s="118">
        <f t="shared" si="0"/>
        <v>702</v>
      </c>
      <c r="F8" s="118">
        <f t="shared" si="0"/>
        <v>1404</v>
      </c>
      <c r="G8" s="118">
        <f t="shared" si="0"/>
        <v>1062</v>
      </c>
      <c r="H8" s="118">
        <f t="shared" si="0"/>
        <v>342</v>
      </c>
      <c r="I8" s="118">
        <f t="shared" si="0"/>
        <v>0</v>
      </c>
      <c r="J8" s="118">
        <f t="shared" si="0"/>
        <v>612</v>
      </c>
      <c r="K8" s="118">
        <f t="shared" si="0"/>
        <v>792</v>
      </c>
      <c r="L8" s="118">
        <f t="shared" si="0"/>
        <v>0</v>
      </c>
      <c r="M8" s="118">
        <f t="shared" si="0"/>
        <v>0</v>
      </c>
      <c r="N8" s="118">
        <f t="shared" si="0"/>
        <v>0</v>
      </c>
      <c r="O8" s="118">
        <f t="shared" si="0"/>
        <v>0</v>
      </c>
      <c r="P8" s="118">
        <f t="shared" si="0"/>
        <v>0</v>
      </c>
      <c r="Q8" s="128">
        <f t="shared" si="0"/>
        <v>0</v>
      </c>
      <c r="S8" s="229" t="s">
        <v>81</v>
      </c>
      <c r="T8" s="229"/>
    </row>
    <row r="9" spans="1:55" ht="15.75">
      <c r="A9" s="48" t="s">
        <v>241</v>
      </c>
      <c r="B9" s="8" t="s">
        <v>242</v>
      </c>
      <c r="C9" s="9" t="s">
        <v>69</v>
      </c>
      <c r="D9" s="83">
        <f t="shared" ref="D9:D20" si="1">E9+F9</f>
        <v>117</v>
      </c>
      <c r="E9" s="95">
        <v>39</v>
      </c>
      <c r="F9" s="83">
        <f t="shared" ref="F9:F20" si="2">J9+K9+L9+M9+N9+O9</f>
        <v>78</v>
      </c>
      <c r="G9" s="83">
        <f t="shared" ref="G9:G20" si="3">F9-H9-I9</f>
        <v>78</v>
      </c>
      <c r="H9" s="95">
        <v>0</v>
      </c>
      <c r="I9" s="95">
        <v>0</v>
      </c>
      <c r="J9" s="95">
        <v>34</v>
      </c>
      <c r="K9" s="95">
        <v>44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49">
        <v>0</v>
      </c>
      <c r="S9" s="44">
        <f>SUM(J9:K20)/39</f>
        <v>36</v>
      </c>
      <c r="T9" s="44">
        <f>SUM(D9:D20)/39</f>
        <v>54</v>
      </c>
    </row>
    <row r="10" spans="1:55" ht="15.75">
      <c r="A10" s="48" t="s">
        <v>243</v>
      </c>
      <c r="B10" s="8" t="s">
        <v>244</v>
      </c>
      <c r="C10" s="9" t="s">
        <v>70</v>
      </c>
      <c r="D10" s="83">
        <f t="shared" si="1"/>
        <v>175</v>
      </c>
      <c r="E10" s="95">
        <v>58</v>
      </c>
      <c r="F10" s="83">
        <f t="shared" si="2"/>
        <v>117</v>
      </c>
      <c r="G10" s="83">
        <f t="shared" si="3"/>
        <v>117</v>
      </c>
      <c r="H10" s="95">
        <v>0</v>
      </c>
      <c r="I10" s="95">
        <v>0</v>
      </c>
      <c r="J10" s="95">
        <v>51</v>
      </c>
      <c r="K10" s="95">
        <v>66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49">
        <v>0</v>
      </c>
    </row>
    <row r="11" spans="1:55" ht="15.75">
      <c r="A11" s="48" t="s">
        <v>245</v>
      </c>
      <c r="B11" s="8" t="s">
        <v>23</v>
      </c>
      <c r="C11" s="9" t="s">
        <v>70</v>
      </c>
      <c r="D11" s="83">
        <f t="shared" si="1"/>
        <v>117</v>
      </c>
      <c r="E11" s="95">
        <v>39</v>
      </c>
      <c r="F11" s="83">
        <f t="shared" si="2"/>
        <v>78</v>
      </c>
      <c r="G11" s="83">
        <f t="shared" si="3"/>
        <v>0</v>
      </c>
      <c r="H11" s="95">
        <v>78</v>
      </c>
      <c r="I11" s="95">
        <v>0</v>
      </c>
      <c r="J11" s="95">
        <v>34</v>
      </c>
      <c r="K11" s="95">
        <v>44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52">
        <v>0</v>
      </c>
    </row>
    <row r="12" spans="1:55" ht="15.75">
      <c r="A12" s="48" t="s">
        <v>246</v>
      </c>
      <c r="B12" s="8" t="s">
        <v>22</v>
      </c>
      <c r="C12" s="9" t="s">
        <v>70</v>
      </c>
      <c r="D12" s="83">
        <f t="shared" si="1"/>
        <v>175</v>
      </c>
      <c r="E12" s="95">
        <v>58</v>
      </c>
      <c r="F12" s="83">
        <f t="shared" si="2"/>
        <v>117</v>
      </c>
      <c r="G12" s="83">
        <f t="shared" si="3"/>
        <v>117</v>
      </c>
      <c r="H12" s="95">
        <v>0</v>
      </c>
      <c r="I12" s="95">
        <v>0</v>
      </c>
      <c r="J12" s="95">
        <v>51</v>
      </c>
      <c r="K12" s="95">
        <v>66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49">
        <v>0</v>
      </c>
    </row>
    <row r="13" spans="1:55" ht="15.75">
      <c r="A13" s="48" t="s">
        <v>247</v>
      </c>
      <c r="B13" s="8" t="s">
        <v>104</v>
      </c>
      <c r="C13" s="9" t="s">
        <v>70</v>
      </c>
      <c r="D13" s="83">
        <f t="shared" si="1"/>
        <v>176</v>
      </c>
      <c r="E13" s="95">
        <v>59</v>
      </c>
      <c r="F13" s="83">
        <f t="shared" si="2"/>
        <v>117</v>
      </c>
      <c r="G13" s="83">
        <f t="shared" si="3"/>
        <v>117</v>
      </c>
      <c r="H13" s="95">
        <v>0</v>
      </c>
      <c r="I13" s="95">
        <v>0</v>
      </c>
      <c r="J13" s="95">
        <v>51</v>
      </c>
      <c r="K13" s="95">
        <v>66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49">
        <v>0</v>
      </c>
    </row>
    <row r="14" spans="1:55" ht="15.75">
      <c r="A14" s="48" t="s">
        <v>248</v>
      </c>
      <c r="B14" s="8" t="s">
        <v>87</v>
      </c>
      <c r="C14" s="9" t="s">
        <v>70</v>
      </c>
      <c r="D14" s="83">
        <f t="shared" si="1"/>
        <v>117</v>
      </c>
      <c r="E14" s="95">
        <v>39</v>
      </c>
      <c r="F14" s="83">
        <f t="shared" si="2"/>
        <v>78</v>
      </c>
      <c r="G14" s="83">
        <f t="shared" si="3"/>
        <v>60</v>
      </c>
      <c r="H14" s="95">
        <v>18</v>
      </c>
      <c r="I14" s="95">
        <v>0</v>
      </c>
      <c r="J14" s="95">
        <v>34</v>
      </c>
      <c r="K14" s="95">
        <v>44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49">
        <v>0</v>
      </c>
    </row>
    <row r="15" spans="1:55" ht="15.75">
      <c r="A15" s="48" t="s">
        <v>249</v>
      </c>
      <c r="B15" s="8" t="s">
        <v>88</v>
      </c>
      <c r="C15" s="9" t="s">
        <v>70</v>
      </c>
      <c r="D15" s="83">
        <f t="shared" si="1"/>
        <v>117</v>
      </c>
      <c r="E15" s="95">
        <v>39</v>
      </c>
      <c r="F15" s="83">
        <f t="shared" si="2"/>
        <v>78</v>
      </c>
      <c r="G15" s="83">
        <f t="shared" si="3"/>
        <v>42</v>
      </c>
      <c r="H15" s="95">
        <v>36</v>
      </c>
      <c r="I15" s="95">
        <v>0</v>
      </c>
      <c r="J15" s="95">
        <v>34</v>
      </c>
      <c r="K15" s="95">
        <v>44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49">
        <v>0</v>
      </c>
    </row>
    <row r="16" spans="1:55" ht="15.75">
      <c r="A16" s="48" t="s">
        <v>250</v>
      </c>
      <c r="B16" s="8" t="s">
        <v>24</v>
      </c>
      <c r="C16" s="9" t="s">
        <v>70</v>
      </c>
      <c r="D16" s="83">
        <f t="shared" si="1"/>
        <v>176</v>
      </c>
      <c r="E16" s="95">
        <v>59</v>
      </c>
      <c r="F16" s="83">
        <f t="shared" si="2"/>
        <v>117</v>
      </c>
      <c r="G16" s="83">
        <f t="shared" si="3"/>
        <v>2</v>
      </c>
      <c r="H16" s="95">
        <v>115</v>
      </c>
      <c r="I16" s="95">
        <v>0</v>
      </c>
      <c r="J16" s="95">
        <v>51</v>
      </c>
      <c r="K16" s="95">
        <v>66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49">
        <v>0</v>
      </c>
    </row>
    <row r="17" spans="1:23" ht="15.75">
      <c r="A17" s="48" t="s">
        <v>251</v>
      </c>
      <c r="B17" s="8" t="s">
        <v>73</v>
      </c>
      <c r="C17" s="9" t="s">
        <v>70</v>
      </c>
      <c r="D17" s="83">
        <f t="shared" si="1"/>
        <v>105</v>
      </c>
      <c r="E17" s="95">
        <v>35</v>
      </c>
      <c r="F17" s="83">
        <f t="shared" si="2"/>
        <v>70</v>
      </c>
      <c r="G17" s="83">
        <f t="shared" si="3"/>
        <v>35</v>
      </c>
      <c r="H17" s="95">
        <v>35</v>
      </c>
      <c r="I17" s="95">
        <v>0</v>
      </c>
      <c r="J17" s="95">
        <v>32</v>
      </c>
      <c r="K17" s="95">
        <v>38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49">
        <v>0</v>
      </c>
    </row>
    <row r="18" spans="1:23" ht="15.75">
      <c r="A18" s="48" t="s">
        <v>252</v>
      </c>
      <c r="B18" s="8" t="s">
        <v>28</v>
      </c>
      <c r="C18" s="9" t="s">
        <v>69</v>
      </c>
      <c r="D18" s="83">
        <f t="shared" si="1"/>
        <v>435</v>
      </c>
      <c r="E18" s="95">
        <v>145</v>
      </c>
      <c r="F18" s="83">
        <f t="shared" si="2"/>
        <v>290</v>
      </c>
      <c r="G18" s="83">
        <f t="shared" si="3"/>
        <v>290</v>
      </c>
      <c r="H18" s="95">
        <v>0</v>
      </c>
      <c r="I18" s="95">
        <v>0</v>
      </c>
      <c r="J18" s="95">
        <v>120</v>
      </c>
      <c r="K18" s="95">
        <v>170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49">
        <v>0</v>
      </c>
    </row>
    <row r="19" spans="1:23" s="21" customFormat="1" ht="31.5">
      <c r="A19" s="141" t="s">
        <v>253</v>
      </c>
      <c r="B19" s="20" t="s">
        <v>254</v>
      </c>
      <c r="C19" s="136" t="s">
        <v>70</v>
      </c>
      <c r="D19" s="142">
        <f t="shared" si="1"/>
        <v>142</v>
      </c>
      <c r="E19" s="143">
        <v>47</v>
      </c>
      <c r="F19" s="142">
        <f t="shared" si="2"/>
        <v>95</v>
      </c>
      <c r="G19" s="142">
        <f t="shared" si="3"/>
        <v>65</v>
      </c>
      <c r="H19" s="143">
        <v>30</v>
      </c>
      <c r="I19" s="143">
        <v>0</v>
      </c>
      <c r="J19" s="143">
        <v>51</v>
      </c>
      <c r="K19" s="143">
        <v>44</v>
      </c>
      <c r="L19" s="115">
        <v>0</v>
      </c>
      <c r="M19" s="115">
        <v>0</v>
      </c>
      <c r="N19" s="10">
        <v>0</v>
      </c>
      <c r="O19" s="10">
        <v>0</v>
      </c>
      <c r="P19" s="10">
        <v>0</v>
      </c>
      <c r="Q19" s="52">
        <v>0</v>
      </c>
    </row>
    <row r="20" spans="1:23" ht="15.75">
      <c r="A20" s="48" t="s">
        <v>255</v>
      </c>
      <c r="B20" s="144" t="s">
        <v>89</v>
      </c>
      <c r="C20" s="60" t="s">
        <v>69</v>
      </c>
      <c r="D20" s="83">
        <f t="shared" si="1"/>
        <v>254</v>
      </c>
      <c r="E20" s="95">
        <v>85</v>
      </c>
      <c r="F20" s="83">
        <f t="shared" si="2"/>
        <v>169</v>
      </c>
      <c r="G20" s="83">
        <f t="shared" si="3"/>
        <v>139</v>
      </c>
      <c r="H20" s="95">
        <v>30</v>
      </c>
      <c r="I20" s="95">
        <v>0</v>
      </c>
      <c r="J20" s="95">
        <v>69</v>
      </c>
      <c r="K20" s="95">
        <v>100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49">
        <v>0</v>
      </c>
    </row>
    <row r="21" spans="1:23" ht="6" customHeight="1">
      <c r="A21" s="48"/>
      <c r="B21" s="8"/>
      <c r="C21" s="60"/>
      <c r="D21" s="83"/>
      <c r="E21" s="95"/>
      <c r="F21" s="83"/>
      <c r="G21" s="83"/>
      <c r="H21" s="95"/>
      <c r="I21" s="95"/>
      <c r="J21" s="95"/>
      <c r="K21" s="95"/>
      <c r="L21" s="95"/>
      <c r="M21" s="95"/>
      <c r="N21" s="95"/>
      <c r="O21" s="95"/>
      <c r="P21" s="95"/>
      <c r="Q21" s="96"/>
    </row>
    <row r="22" spans="1:23" ht="4.5" customHeight="1">
      <c r="A22" s="48"/>
      <c r="B22" s="8"/>
      <c r="C22" s="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49"/>
    </row>
    <row r="23" spans="1:23" s="23" customFormat="1" ht="30.95" customHeight="1">
      <c r="A23" s="50" t="s">
        <v>16</v>
      </c>
      <c r="B23" s="31" t="s">
        <v>232</v>
      </c>
      <c r="C23" s="29" t="s">
        <v>230</v>
      </c>
      <c r="D23" s="84">
        <f>SUM(D24:D27)</f>
        <v>714</v>
      </c>
      <c r="E23" s="84">
        <f>SUM(E24:E27)</f>
        <v>238</v>
      </c>
      <c r="F23" s="84">
        <f>SUM(F24:F27)</f>
        <v>476</v>
      </c>
      <c r="G23" s="84">
        <f>SUM(G24:G27)</f>
        <v>66</v>
      </c>
      <c r="H23" s="84">
        <f>SUM(H24:H27)</f>
        <v>410</v>
      </c>
      <c r="I23" s="84">
        <f t="shared" ref="I23:Q23" si="4">SUM(I24:I27)</f>
        <v>0</v>
      </c>
      <c r="J23" s="84">
        <f t="shared" si="4"/>
        <v>0</v>
      </c>
      <c r="K23" s="84">
        <f t="shared" si="4"/>
        <v>0</v>
      </c>
      <c r="L23" s="84">
        <f t="shared" si="4"/>
        <v>104</v>
      </c>
      <c r="M23" s="84">
        <f t="shared" si="4"/>
        <v>124</v>
      </c>
      <c r="N23" s="84">
        <f t="shared" si="4"/>
        <v>64</v>
      </c>
      <c r="O23" s="84">
        <f t="shared" si="4"/>
        <v>72</v>
      </c>
      <c r="P23" s="84">
        <f t="shared" si="4"/>
        <v>56</v>
      </c>
      <c r="Q23" s="85">
        <f t="shared" si="4"/>
        <v>56</v>
      </c>
      <c r="S23" s="230" t="s">
        <v>82</v>
      </c>
      <c r="T23" s="230"/>
    </row>
    <row r="24" spans="1:23" ht="15.75">
      <c r="A24" s="48" t="s">
        <v>17</v>
      </c>
      <c r="B24" s="8" t="s">
        <v>18</v>
      </c>
      <c r="C24" s="7" t="s">
        <v>56</v>
      </c>
      <c r="D24" s="83">
        <f>E24+F24</f>
        <v>56</v>
      </c>
      <c r="E24" s="95">
        <v>8</v>
      </c>
      <c r="F24" s="83">
        <f>J24+K24+L24+M24+N24+O24+P24+Q24</f>
        <v>48</v>
      </c>
      <c r="G24" s="83">
        <f>F24-H24</f>
        <v>14</v>
      </c>
      <c r="H24" s="95">
        <v>34</v>
      </c>
      <c r="I24" s="95">
        <v>0</v>
      </c>
      <c r="J24" s="95">
        <v>0</v>
      </c>
      <c r="K24" s="95">
        <v>0</v>
      </c>
      <c r="L24" s="95">
        <v>0</v>
      </c>
      <c r="M24" s="95">
        <v>48</v>
      </c>
      <c r="N24" s="95">
        <v>0</v>
      </c>
      <c r="O24" s="95">
        <v>0</v>
      </c>
      <c r="P24" s="95">
        <v>0</v>
      </c>
      <c r="Q24" s="96">
        <v>0</v>
      </c>
      <c r="S24" s="62">
        <f>SUM(L24:L27,L30:L32,L35:L51,L54:L55,L60:L62)/16</f>
        <v>36</v>
      </c>
      <c r="T24" s="62">
        <f>SUM(M24:M27,M30:M32,M35:M51,M54:M55,M57:M58,M60:M62)/23</f>
        <v>33.652173913043477</v>
      </c>
      <c r="U24" s="62"/>
    </row>
    <row r="25" spans="1:23" ht="15.75">
      <c r="A25" s="48" t="s">
        <v>19</v>
      </c>
      <c r="B25" s="8" t="s">
        <v>22</v>
      </c>
      <c r="C25" s="7" t="s">
        <v>56</v>
      </c>
      <c r="D25" s="83">
        <f>E25+F25</f>
        <v>58</v>
      </c>
      <c r="E25" s="95">
        <v>10</v>
      </c>
      <c r="F25" s="83">
        <f>J25+K25+L25+M25+N25+O25+P25+Q25</f>
        <v>48</v>
      </c>
      <c r="G25" s="83">
        <f>F25-H25</f>
        <v>4</v>
      </c>
      <c r="H25" s="95">
        <v>44</v>
      </c>
      <c r="I25" s="95">
        <v>0</v>
      </c>
      <c r="J25" s="95">
        <v>0</v>
      </c>
      <c r="K25" s="95">
        <v>0</v>
      </c>
      <c r="L25" s="95">
        <v>48</v>
      </c>
      <c r="M25" s="95">
        <v>0</v>
      </c>
      <c r="N25" s="95">
        <v>0</v>
      </c>
      <c r="O25" s="95">
        <v>0</v>
      </c>
      <c r="P25" s="95">
        <v>0</v>
      </c>
      <c r="Q25" s="96">
        <v>0</v>
      </c>
      <c r="S25" s="241" t="s">
        <v>83</v>
      </c>
      <c r="T25" s="241"/>
    </row>
    <row r="26" spans="1:23" s="23" customFormat="1" ht="31.5" customHeight="1">
      <c r="A26" s="51" t="s">
        <v>20</v>
      </c>
      <c r="B26" s="24" t="s">
        <v>23</v>
      </c>
      <c r="C26" s="130" t="s">
        <v>228</v>
      </c>
      <c r="D26" s="86">
        <f>E26+F26</f>
        <v>220</v>
      </c>
      <c r="E26" s="97">
        <v>30</v>
      </c>
      <c r="F26" s="86">
        <f>J26+K26+L26+M26+N26+O26+P26+Q26</f>
        <v>190</v>
      </c>
      <c r="G26" s="86">
        <f>F26-H26</f>
        <v>24</v>
      </c>
      <c r="H26" s="97">
        <v>166</v>
      </c>
      <c r="I26" s="97">
        <v>0</v>
      </c>
      <c r="J26" s="97">
        <v>0</v>
      </c>
      <c r="K26" s="97">
        <v>0</v>
      </c>
      <c r="L26" s="97">
        <v>28</v>
      </c>
      <c r="M26" s="97">
        <v>38</v>
      </c>
      <c r="N26" s="97">
        <v>32</v>
      </c>
      <c r="O26" s="97">
        <v>36</v>
      </c>
      <c r="P26" s="97">
        <v>28</v>
      </c>
      <c r="Q26" s="98">
        <v>28</v>
      </c>
      <c r="R26" s="25"/>
      <c r="S26" s="62">
        <f>SUM(N24:N27,N35:N51,N54:N55,N57:N58,N60:N62)/16</f>
        <v>36.125</v>
      </c>
      <c r="T26" s="62">
        <f>SUM(O24:O27,O30:O32,O35:O51,O54:O55,O57:O58,O60:O62)/23</f>
        <v>36.956521739130437</v>
      </c>
      <c r="U26" s="62"/>
      <c r="V26" s="25"/>
      <c r="W26" s="25"/>
    </row>
    <row r="27" spans="1:23" s="23" customFormat="1" ht="31.5" customHeight="1">
      <c r="A27" s="51" t="s">
        <v>21</v>
      </c>
      <c r="B27" s="24" t="s">
        <v>24</v>
      </c>
      <c r="C27" s="131" t="s">
        <v>229</v>
      </c>
      <c r="D27" s="86">
        <f>E27+F27</f>
        <v>380</v>
      </c>
      <c r="E27" s="97">
        <v>190</v>
      </c>
      <c r="F27" s="86">
        <f>J27+K27+L27+M27+N27+O27+P27+Q27</f>
        <v>190</v>
      </c>
      <c r="G27" s="86">
        <f>F27-H27</f>
        <v>24</v>
      </c>
      <c r="H27" s="97">
        <v>166</v>
      </c>
      <c r="I27" s="97">
        <v>0</v>
      </c>
      <c r="J27" s="97">
        <v>0</v>
      </c>
      <c r="K27" s="97">
        <v>0</v>
      </c>
      <c r="L27" s="97">
        <v>28</v>
      </c>
      <c r="M27" s="97">
        <v>38</v>
      </c>
      <c r="N27" s="97">
        <v>32</v>
      </c>
      <c r="O27" s="97">
        <v>36</v>
      </c>
      <c r="P27" s="97">
        <v>28</v>
      </c>
      <c r="Q27" s="98">
        <v>28</v>
      </c>
    </row>
    <row r="28" spans="1:23" ht="15.75">
      <c r="A28" s="48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49"/>
      <c r="S28" s="241" t="s">
        <v>101</v>
      </c>
      <c r="T28" s="241"/>
    </row>
    <row r="29" spans="1:23" s="23" customFormat="1" ht="30.95" customHeight="1">
      <c r="A29" s="50" t="s">
        <v>25</v>
      </c>
      <c r="B29" s="31" t="s">
        <v>233</v>
      </c>
      <c r="C29" s="30" t="s">
        <v>216</v>
      </c>
      <c r="D29" s="84">
        <f>SUM(D30:D32)</f>
        <v>150</v>
      </c>
      <c r="E29" s="84">
        <f>SUM(E30:E32)</f>
        <v>50</v>
      </c>
      <c r="F29" s="84">
        <f>SUM(F30:F32)</f>
        <v>100</v>
      </c>
      <c r="G29" s="84">
        <f>SUM(G30:G32)</f>
        <v>54</v>
      </c>
      <c r="H29" s="84">
        <f>SUM(H30:H32)</f>
        <v>46</v>
      </c>
      <c r="I29" s="84">
        <f t="shared" ref="I29:O29" si="5">SUM(I30:I31)</f>
        <v>0</v>
      </c>
      <c r="J29" s="84">
        <f t="shared" si="5"/>
        <v>0</v>
      </c>
      <c r="K29" s="84">
        <f t="shared" si="5"/>
        <v>0</v>
      </c>
      <c r="L29" s="84">
        <f>SUM(L30:L32)</f>
        <v>100</v>
      </c>
      <c r="M29" s="84">
        <f t="shared" si="5"/>
        <v>0</v>
      </c>
      <c r="N29" s="84">
        <f t="shared" si="5"/>
        <v>0</v>
      </c>
      <c r="O29" s="84">
        <f t="shared" si="5"/>
        <v>0</v>
      </c>
      <c r="P29" s="84">
        <v>0</v>
      </c>
      <c r="Q29" s="85">
        <v>0</v>
      </c>
      <c r="S29" s="23">
        <f>SUM(P24:P27,P35:P51,P54:P55,P57:P58,P60:P61)/17</f>
        <v>36</v>
      </c>
      <c r="T29" s="23">
        <f>SUM(Q24:Q27,Q30:Q31,Q35:Q51,Q54:Q55,Q57:Q58,Q60:Q62)/14</f>
        <v>33</v>
      </c>
    </row>
    <row r="30" spans="1:23" ht="15.75">
      <c r="A30" s="48" t="s">
        <v>26</v>
      </c>
      <c r="B30" s="8" t="s">
        <v>28</v>
      </c>
      <c r="C30" s="10" t="s">
        <v>51</v>
      </c>
      <c r="D30" s="83">
        <f>E30+F30</f>
        <v>51</v>
      </c>
      <c r="E30" s="95">
        <v>17</v>
      </c>
      <c r="F30" s="83">
        <f>J30+K30+L30+M30+N30+O30+P30+Q30</f>
        <v>34</v>
      </c>
      <c r="G30" s="83">
        <f>F30-H30</f>
        <v>14</v>
      </c>
      <c r="H30" s="95">
        <v>20</v>
      </c>
      <c r="I30" s="95">
        <v>0</v>
      </c>
      <c r="J30" s="95">
        <v>0</v>
      </c>
      <c r="K30" s="95">
        <v>0</v>
      </c>
      <c r="L30" s="95">
        <v>34</v>
      </c>
      <c r="M30" s="95">
        <v>0</v>
      </c>
      <c r="N30" s="95">
        <v>0</v>
      </c>
      <c r="O30" s="95">
        <v>0</v>
      </c>
      <c r="P30" s="95">
        <v>0</v>
      </c>
      <c r="Q30" s="96">
        <v>0</v>
      </c>
    </row>
    <row r="31" spans="1:23" ht="15.75">
      <c r="A31" s="48" t="s">
        <v>27</v>
      </c>
      <c r="B31" s="8" t="s">
        <v>90</v>
      </c>
      <c r="C31" s="10" t="s">
        <v>56</v>
      </c>
      <c r="D31" s="83">
        <f>E31+F31</f>
        <v>48</v>
      </c>
      <c r="E31" s="95">
        <v>16</v>
      </c>
      <c r="F31" s="83">
        <f>J31+K31+L31+M31+N31+O31+P31+Q31</f>
        <v>32</v>
      </c>
      <c r="G31" s="83">
        <f>F31-H31</f>
        <v>16</v>
      </c>
      <c r="H31" s="95">
        <v>16</v>
      </c>
      <c r="I31" s="95">
        <v>0</v>
      </c>
      <c r="J31" s="95">
        <v>0</v>
      </c>
      <c r="K31" s="95">
        <v>0</v>
      </c>
      <c r="L31" s="95">
        <v>32</v>
      </c>
      <c r="M31" s="95">
        <v>0</v>
      </c>
      <c r="N31" s="95">
        <v>0</v>
      </c>
      <c r="O31" s="95">
        <v>0</v>
      </c>
      <c r="P31" s="95">
        <v>0</v>
      </c>
      <c r="Q31" s="96">
        <v>0</v>
      </c>
    </row>
    <row r="32" spans="1:23" ht="15.75">
      <c r="A32" s="48" t="s">
        <v>189</v>
      </c>
      <c r="B32" s="8" t="s">
        <v>87</v>
      </c>
      <c r="C32" s="7" t="s">
        <v>56</v>
      </c>
      <c r="D32" s="83">
        <f>E32+F32</f>
        <v>51</v>
      </c>
      <c r="E32" s="7">
        <v>17</v>
      </c>
      <c r="F32" s="83">
        <f>J32+K32+L32+M32+N32+O32+P32+Q32</f>
        <v>34</v>
      </c>
      <c r="G32" s="83">
        <f>F32-H32</f>
        <v>24</v>
      </c>
      <c r="H32" s="7">
        <v>10</v>
      </c>
      <c r="I32" s="95">
        <v>0</v>
      </c>
      <c r="J32" s="95">
        <v>0</v>
      </c>
      <c r="K32" s="95">
        <v>0</v>
      </c>
      <c r="L32" s="7">
        <v>34</v>
      </c>
      <c r="M32" s="95">
        <v>0</v>
      </c>
      <c r="N32" s="95">
        <v>0</v>
      </c>
      <c r="O32" s="95">
        <v>0</v>
      </c>
      <c r="P32" s="95">
        <v>0</v>
      </c>
      <c r="Q32" s="96">
        <v>0</v>
      </c>
      <c r="R32" s="243" t="s">
        <v>205</v>
      </c>
      <c r="S32" s="244"/>
    </row>
    <row r="33" spans="1:23" s="25" customFormat="1" ht="30.95" customHeight="1">
      <c r="A33" s="50" t="s">
        <v>30</v>
      </c>
      <c r="B33" s="32" t="s">
        <v>234</v>
      </c>
      <c r="C33" s="29" t="s">
        <v>265</v>
      </c>
      <c r="D33" s="84">
        <v>4770</v>
      </c>
      <c r="E33" s="84">
        <v>1442</v>
      </c>
      <c r="F33" s="84">
        <v>3348</v>
      </c>
      <c r="G33" s="84">
        <f t="shared" ref="G33:Q33" si="6">G34+G52</f>
        <v>1708</v>
      </c>
      <c r="H33" s="84">
        <f t="shared" si="6"/>
        <v>1292</v>
      </c>
      <c r="I33" s="84">
        <f t="shared" si="6"/>
        <v>80</v>
      </c>
      <c r="J33" s="84">
        <f t="shared" si="6"/>
        <v>0</v>
      </c>
      <c r="K33" s="84">
        <f t="shared" si="6"/>
        <v>0</v>
      </c>
      <c r="L33" s="84">
        <f t="shared" si="6"/>
        <v>372</v>
      </c>
      <c r="M33" s="84">
        <f t="shared" si="6"/>
        <v>650</v>
      </c>
      <c r="N33" s="84">
        <f t="shared" si="6"/>
        <v>514</v>
      </c>
      <c r="O33" s="84">
        <f t="shared" si="6"/>
        <v>778</v>
      </c>
      <c r="P33" s="84">
        <f t="shared" si="6"/>
        <v>556</v>
      </c>
      <c r="Q33" s="85">
        <f t="shared" si="6"/>
        <v>406</v>
      </c>
      <c r="R33" s="123">
        <v>2700</v>
      </c>
      <c r="S33" s="105">
        <v>1800</v>
      </c>
      <c r="T33" s="242"/>
      <c r="U33" s="242"/>
    </row>
    <row r="34" spans="1:23" ht="15.75" customHeight="1">
      <c r="A34" s="53" t="s">
        <v>15</v>
      </c>
      <c r="B34" s="33" t="s">
        <v>76</v>
      </c>
      <c r="C34" s="134" t="s">
        <v>263</v>
      </c>
      <c r="D34" s="87">
        <f>SUM(D35:D51)</f>
        <v>2202</v>
      </c>
      <c r="E34" s="87">
        <f t="shared" ref="E34:Q34" si="7">SUM(E35:E51)</f>
        <v>736</v>
      </c>
      <c r="F34" s="87">
        <f t="shared" si="7"/>
        <v>1466</v>
      </c>
      <c r="G34" s="87">
        <f t="shared" si="7"/>
        <v>938</v>
      </c>
      <c r="H34" s="87">
        <f t="shared" si="7"/>
        <v>478</v>
      </c>
      <c r="I34" s="87">
        <f t="shared" si="7"/>
        <v>50</v>
      </c>
      <c r="J34" s="87">
        <f t="shared" si="7"/>
        <v>0</v>
      </c>
      <c r="K34" s="87">
        <f t="shared" si="7"/>
        <v>0</v>
      </c>
      <c r="L34" s="87">
        <f t="shared" si="7"/>
        <v>220</v>
      </c>
      <c r="M34" s="87">
        <f t="shared" si="7"/>
        <v>554</v>
      </c>
      <c r="N34" s="87">
        <f t="shared" si="7"/>
        <v>216</v>
      </c>
      <c r="O34" s="87">
        <f t="shared" si="7"/>
        <v>206</v>
      </c>
      <c r="P34" s="87">
        <f t="shared" si="7"/>
        <v>210</v>
      </c>
      <c r="Q34" s="88">
        <f t="shared" si="7"/>
        <v>60</v>
      </c>
      <c r="R34" s="123">
        <v>1371</v>
      </c>
      <c r="S34" s="105">
        <v>914</v>
      </c>
      <c r="T34" s="107">
        <v>1539</v>
      </c>
      <c r="U34" s="107">
        <v>1026</v>
      </c>
      <c r="W34" s="106" t="s">
        <v>204</v>
      </c>
    </row>
    <row r="35" spans="1:23" ht="15.75">
      <c r="A35" s="48" t="s">
        <v>57</v>
      </c>
      <c r="B35" s="8" t="s">
        <v>190</v>
      </c>
      <c r="C35" s="10" t="s">
        <v>56</v>
      </c>
      <c r="D35" s="83">
        <f t="shared" ref="D35:D51" si="8">E35+F35</f>
        <v>60</v>
      </c>
      <c r="E35" s="95">
        <v>20</v>
      </c>
      <c r="F35" s="86">
        <f>SUM(J35:Q35)</f>
        <v>40</v>
      </c>
      <c r="G35" s="83">
        <f>F35-H35-I35</f>
        <v>20</v>
      </c>
      <c r="H35" s="97">
        <v>20</v>
      </c>
      <c r="I35" s="95">
        <v>0</v>
      </c>
      <c r="J35" s="97">
        <v>0</v>
      </c>
      <c r="K35" s="97">
        <v>0</v>
      </c>
      <c r="L35" s="97">
        <v>0</v>
      </c>
      <c r="M35" s="97">
        <v>40</v>
      </c>
      <c r="N35" s="97">
        <v>0</v>
      </c>
      <c r="O35" s="97">
        <v>0</v>
      </c>
      <c r="P35" s="97">
        <v>0</v>
      </c>
      <c r="Q35" s="98">
        <v>0</v>
      </c>
      <c r="T35" s="108">
        <v>5130</v>
      </c>
      <c r="U35" s="108">
        <v>3420</v>
      </c>
      <c r="V35" s="108">
        <v>504</v>
      </c>
      <c r="W35" t="s">
        <v>203</v>
      </c>
    </row>
    <row r="36" spans="1:23" ht="15.75">
      <c r="A36" s="48" t="s">
        <v>58</v>
      </c>
      <c r="B36" s="8" t="s">
        <v>91</v>
      </c>
      <c r="C36" s="26" t="s">
        <v>214</v>
      </c>
      <c r="D36" s="83">
        <f t="shared" si="8"/>
        <v>207</v>
      </c>
      <c r="E36" s="95">
        <v>69</v>
      </c>
      <c r="F36" s="86">
        <f t="shared" ref="F36:F51" si="9">SUM(J36:Q36)</f>
        <v>138</v>
      </c>
      <c r="G36" s="83">
        <f t="shared" ref="G36:G40" si="10">F36-H36-I36</f>
        <v>64</v>
      </c>
      <c r="H36" s="97">
        <v>74</v>
      </c>
      <c r="I36" s="95">
        <v>0</v>
      </c>
      <c r="J36" s="97">
        <v>0</v>
      </c>
      <c r="K36" s="97">
        <v>0</v>
      </c>
      <c r="L36" s="95">
        <v>36</v>
      </c>
      <c r="M36" s="97">
        <v>50</v>
      </c>
      <c r="N36" s="97">
        <v>52</v>
      </c>
      <c r="O36" s="97">
        <v>0</v>
      </c>
      <c r="P36" s="97">
        <v>0</v>
      </c>
      <c r="Q36" s="98">
        <v>0</v>
      </c>
    </row>
    <row r="37" spans="1:23" ht="15.75">
      <c r="A37" s="48" t="s">
        <v>59</v>
      </c>
      <c r="B37" s="8" t="s">
        <v>191</v>
      </c>
      <c r="C37" s="26" t="s">
        <v>69</v>
      </c>
      <c r="D37" s="83">
        <f t="shared" si="8"/>
        <v>111</v>
      </c>
      <c r="E37" s="95">
        <v>37</v>
      </c>
      <c r="F37" s="86">
        <f t="shared" si="9"/>
        <v>74</v>
      </c>
      <c r="G37" s="83">
        <f t="shared" si="10"/>
        <v>44</v>
      </c>
      <c r="H37" s="97">
        <v>30</v>
      </c>
      <c r="I37" s="95">
        <v>0</v>
      </c>
      <c r="J37" s="97">
        <v>0</v>
      </c>
      <c r="K37" s="97">
        <v>0</v>
      </c>
      <c r="L37" s="95">
        <v>34</v>
      </c>
      <c r="M37" s="97">
        <v>40</v>
      </c>
      <c r="N37" s="97">
        <v>0</v>
      </c>
      <c r="O37" s="97">
        <v>0</v>
      </c>
      <c r="P37" s="97">
        <v>0</v>
      </c>
      <c r="Q37" s="98">
        <v>0</v>
      </c>
    </row>
    <row r="38" spans="1:23" ht="15.75">
      <c r="A38" s="51" t="s">
        <v>60</v>
      </c>
      <c r="B38" s="11" t="s">
        <v>192</v>
      </c>
      <c r="C38" s="10" t="s">
        <v>51</v>
      </c>
      <c r="D38" s="86">
        <f t="shared" si="8"/>
        <v>75</v>
      </c>
      <c r="E38" s="97">
        <v>25</v>
      </c>
      <c r="F38" s="86">
        <f t="shared" si="9"/>
        <v>50</v>
      </c>
      <c r="G38" s="83">
        <f t="shared" si="10"/>
        <v>40</v>
      </c>
      <c r="H38" s="97">
        <v>10</v>
      </c>
      <c r="I38" s="97">
        <v>0</v>
      </c>
      <c r="J38" s="97">
        <v>0</v>
      </c>
      <c r="K38" s="97">
        <v>0</v>
      </c>
      <c r="L38" s="97">
        <v>0</v>
      </c>
      <c r="M38" s="97">
        <v>50</v>
      </c>
      <c r="N38" s="97">
        <v>0</v>
      </c>
      <c r="O38" s="97">
        <v>0</v>
      </c>
      <c r="P38" s="97">
        <v>0</v>
      </c>
      <c r="Q38" s="98">
        <v>0</v>
      </c>
    </row>
    <row r="39" spans="1:23" ht="15.75" customHeight="1">
      <c r="A39" s="48" t="s">
        <v>61</v>
      </c>
      <c r="B39" s="8" t="s">
        <v>193</v>
      </c>
      <c r="C39" s="26" t="s">
        <v>70</v>
      </c>
      <c r="D39" s="83">
        <f t="shared" si="8"/>
        <v>105</v>
      </c>
      <c r="E39" s="95">
        <v>35</v>
      </c>
      <c r="F39" s="86">
        <f t="shared" si="9"/>
        <v>70</v>
      </c>
      <c r="G39" s="83">
        <f t="shared" si="10"/>
        <v>58</v>
      </c>
      <c r="H39" s="97">
        <v>12</v>
      </c>
      <c r="I39" s="95">
        <v>0</v>
      </c>
      <c r="J39" s="97">
        <v>0</v>
      </c>
      <c r="K39" s="97">
        <v>0</v>
      </c>
      <c r="L39" s="97">
        <v>32</v>
      </c>
      <c r="M39" s="97">
        <v>38</v>
      </c>
      <c r="N39" s="97">
        <v>0</v>
      </c>
      <c r="O39" s="97">
        <v>0</v>
      </c>
      <c r="P39" s="97">
        <v>0</v>
      </c>
      <c r="Q39" s="98">
        <v>0</v>
      </c>
      <c r="T39">
        <f>M38+M40+N40+O40+N46+O46+N54+O54+N57+O57</f>
        <v>1026</v>
      </c>
    </row>
    <row r="40" spans="1:23" s="155" customFormat="1" ht="15.75" customHeight="1">
      <c r="A40" s="148" t="s">
        <v>62</v>
      </c>
      <c r="B40" s="149" t="s">
        <v>194</v>
      </c>
      <c r="C40" s="150" t="s">
        <v>256</v>
      </c>
      <c r="D40" s="151">
        <f t="shared" si="8"/>
        <v>399</v>
      </c>
      <c r="E40" s="152">
        <v>133</v>
      </c>
      <c r="F40" s="153">
        <f t="shared" si="9"/>
        <v>266</v>
      </c>
      <c r="G40" s="151">
        <f t="shared" si="10"/>
        <v>216</v>
      </c>
      <c r="H40" s="101">
        <v>50</v>
      </c>
      <c r="I40" s="152">
        <v>0</v>
      </c>
      <c r="J40" s="101">
        <v>0</v>
      </c>
      <c r="K40" s="101">
        <v>0</v>
      </c>
      <c r="L40" s="101">
        <v>0</v>
      </c>
      <c r="M40" s="101">
        <v>40</v>
      </c>
      <c r="N40" s="101">
        <v>60</v>
      </c>
      <c r="O40" s="101">
        <v>78</v>
      </c>
      <c r="P40" s="101">
        <v>88</v>
      </c>
      <c r="Q40" s="154">
        <v>0</v>
      </c>
    </row>
    <row r="41" spans="1:23" s="23" customFormat="1" ht="35.25" customHeight="1">
      <c r="A41" s="51" t="s">
        <v>63</v>
      </c>
      <c r="B41" s="20" t="s">
        <v>195</v>
      </c>
      <c r="C41" s="10" t="s">
        <v>56</v>
      </c>
      <c r="D41" s="86">
        <f t="shared" si="8"/>
        <v>126</v>
      </c>
      <c r="E41" s="97">
        <v>30</v>
      </c>
      <c r="F41" s="86">
        <f t="shared" si="9"/>
        <v>96</v>
      </c>
      <c r="G41" s="86">
        <f t="shared" ref="G41:G51" si="11">F41-H41-I41</f>
        <v>80</v>
      </c>
      <c r="H41" s="97">
        <v>16</v>
      </c>
      <c r="I41" s="97">
        <v>0</v>
      </c>
      <c r="J41" s="97">
        <v>0</v>
      </c>
      <c r="K41" s="97">
        <v>0</v>
      </c>
      <c r="L41" s="97">
        <v>0</v>
      </c>
      <c r="M41" s="97">
        <v>96</v>
      </c>
      <c r="N41" s="97">
        <v>0</v>
      </c>
      <c r="O41" s="97">
        <v>0</v>
      </c>
      <c r="P41" s="97">
        <v>0</v>
      </c>
      <c r="Q41" s="98">
        <v>0</v>
      </c>
    </row>
    <row r="42" spans="1:23" ht="15.75" customHeight="1">
      <c r="A42" s="48" t="s">
        <v>64</v>
      </c>
      <c r="B42" s="8" t="s">
        <v>196</v>
      </c>
      <c r="C42" s="10" t="s">
        <v>56</v>
      </c>
      <c r="D42" s="83">
        <f t="shared" si="8"/>
        <v>111</v>
      </c>
      <c r="E42" s="95">
        <v>37</v>
      </c>
      <c r="F42" s="86">
        <f t="shared" si="9"/>
        <v>74</v>
      </c>
      <c r="G42" s="83">
        <f t="shared" si="11"/>
        <v>56</v>
      </c>
      <c r="H42" s="97">
        <v>18</v>
      </c>
      <c r="I42" s="95">
        <v>0</v>
      </c>
      <c r="J42" s="97">
        <v>0</v>
      </c>
      <c r="K42" s="97">
        <v>0</v>
      </c>
      <c r="L42" s="97">
        <v>0</v>
      </c>
      <c r="M42" s="97">
        <v>74</v>
      </c>
      <c r="N42" s="97">
        <v>0</v>
      </c>
      <c r="O42" s="97">
        <v>0</v>
      </c>
      <c r="P42" s="97">
        <v>0</v>
      </c>
      <c r="Q42" s="98">
        <v>0</v>
      </c>
    </row>
    <row r="43" spans="1:23" ht="15.75" customHeight="1">
      <c r="A43" s="48" t="s">
        <v>65</v>
      </c>
      <c r="B43" s="8" t="s">
        <v>29</v>
      </c>
      <c r="C43" s="10" t="s">
        <v>51</v>
      </c>
      <c r="D43" s="83">
        <f t="shared" si="8"/>
        <v>102</v>
      </c>
      <c r="E43" s="95">
        <v>34</v>
      </c>
      <c r="F43" s="86">
        <f t="shared" si="9"/>
        <v>68</v>
      </c>
      <c r="G43" s="83">
        <f t="shared" si="11"/>
        <v>20</v>
      </c>
      <c r="H43" s="97">
        <v>48</v>
      </c>
      <c r="I43" s="95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68</v>
      </c>
      <c r="P43" s="97">
        <v>0</v>
      </c>
      <c r="Q43" s="98">
        <v>0</v>
      </c>
      <c r="R43" s="124"/>
    </row>
    <row r="44" spans="1:23" ht="15.75" customHeight="1">
      <c r="A44" s="48" t="s">
        <v>94</v>
      </c>
      <c r="B44" s="8" t="s">
        <v>93</v>
      </c>
      <c r="C44" s="12" t="s">
        <v>56</v>
      </c>
      <c r="D44" s="83">
        <f t="shared" si="8"/>
        <v>105</v>
      </c>
      <c r="E44" s="99">
        <v>35</v>
      </c>
      <c r="F44" s="86">
        <f t="shared" si="9"/>
        <v>70</v>
      </c>
      <c r="G44" s="83">
        <f t="shared" si="11"/>
        <v>50</v>
      </c>
      <c r="H44" s="100">
        <v>20</v>
      </c>
      <c r="I44" s="99">
        <v>0</v>
      </c>
      <c r="J44" s="97">
        <v>0</v>
      </c>
      <c r="K44" s="97">
        <v>0</v>
      </c>
      <c r="L44" s="97">
        <v>70</v>
      </c>
      <c r="M44" s="97">
        <v>0</v>
      </c>
      <c r="N44" s="97">
        <v>0</v>
      </c>
      <c r="O44" s="97">
        <v>0</v>
      </c>
      <c r="P44" s="97">
        <v>0</v>
      </c>
      <c r="Q44" s="98">
        <v>0</v>
      </c>
      <c r="R44" s="114"/>
    </row>
    <row r="45" spans="1:23" ht="15.75" customHeight="1">
      <c r="A45" s="48" t="s">
        <v>95</v>
      </c>
      <c r="B45" s="8" t="s">
        <v>92</v>
      </c>
      <c r="C45" s="12" t="s">
        <v>213</v>
      </c>
      <c r="D45" s="83">
        <f t="shared" si="8"/>
        <v>231</v>
      </c>
      <c r="E45" s="99">
        <v>77</v>
      </c>
      <c r="F45" s="86">
        <f t="shared" si="9"/>
        <v>154</v>
      </c>
      <c r="G45" s="83">
        <f t="shared" si="11"/>
        <v>54</v>
      </c>
      <c r="H45" s="100">
        <v>80</v>
      </c>
      <c r="I45" s="99">
        <v>20</v>
      </c>
      <c r="J45" s="97">
        <v>0</v>
      </c>
      <c r="K45" s="97">
        <v>0</v>
      </c>
      <c r="L45" s="97">
        <v>48</v>
      </c>
      <c r="M45" s="97">
        <v>50</v>
      </c>
      <c r="N45" s="97">
        <v>56</v>
      </c>
      <c r="O45" s="97">
        <v>0</v>
      </c>
      <c r="P45" s="97">
        <v>0</v>
      </c>
      <c r="Q45" s="98">
        <v>0</v>
      </c>
    </row>
    <row r="46" spans="1:23" s="110" customFormat="1" ht="31.5">
      <c r="A46" s="51" t="s">
        <v>206</v>
      </c>
      <c r="B46" s="20" t="s">
        <v>207</v>
      </c>
      <c r="C46" s="133" t="s">
        <v>70</v>
      </c>
      <c r="D46" s="86">
        <f t="shared" si="8"/>
        <v>183</v>
      </c>
      <c r="E46" s="12">
        <v>75</v>
      </c>
      <c r="F46" s="86">
        <f t="shared" si="9"/>
        <v>108</v>
      </c>
      <c r="G46" s="86">
        <f t="shared" si="11"/>
        <v>68</v>
      </c>
      <c r="H46" s="12">
        <v>40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0">
        <v>48</v>
      </c>
      <c r="O46" s="10">
        <v>60</v>
      </c>
      <c r="P46" s="10">
        <v>0</v>
      </c>
      <c r="Q46" s="52">
        <v>0</v>
      </c>
    </row>
    <row r="47" spans="1:23" s="110" customFormat="1" ht="15.75">
      <c r="A47" s="51" t="s">
        <v>209</v>
      </c>
      <c r="B47" s="20" t="s">
        <v>210</v>
      </c>
      <c r="C47" s="133" t="s">
        <v>70</v>
      </c>
      <c r="D47" s="86">
        <f t="shared" si="8"/>
        <v>117</v>
      </c>
      <c r="E47" s="12">
        <v>39</v>
      </c>
      <c r="F47" s="86">
        <f t="shared" si="9"/>
        <v>78</v>
      </c>
      <c r="G47" s="86">
        <f t="shared" si="11"/>
        <v>22</v>
      </c>
      <c r="H47" s="12">
        <v>26</v>
      </c>
      <c r="I47" s="12">
        <v>30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0">
        <v>50</v>
      </c>
      <c r="Q47" s="52">
        <v>28</v>
      </c>
    </row>
    <row r="48" spans="1:23" s="110" customFormat="1" ht="15.75">
      <c r="A48" s="51" t="s">
        <v>211</v>
      </c>
      <c r="B48" s="20" t="s">
        <v>212</v>
      </c>
      <c r="C48" s="12" t="s">
        <v>51</v>
      </c>
      <c r="D48" s="86">
        <f t="shared" si="8"/>
        <v>114</v>
      </c>
      <c r="E48" s="12">
        <v>38</v>
      </c>
      <c r="F48" s="86">
        <f t="shared" si="9"/>
        <v>76</v>
      </c>
      <c r="G48" s="86">
        <f t="shared" si="11"/>
        <v>42</v>
      </c>
      <c r="H48" s="12">
        <v>34</v>
      </c>
      <c r="I48" s="12">
        <v>0</v>
      </c>
      <c r="J48" s="12">
        <v>0</v>
      </c>
      <c r="K48" s="12">
        <v>0</v>
      </c>
      <c r="L48" s="12">
        <v>0</v>
      </c>
      <c r="M48" s="12">
        <v>76</v>
      </c>
      <c r="N48" s="10">
        <v>0</v>
      </c>
      <c r="O48" s="10">
        <v>0</v>
      </c>
      <c r="P48" s="10">
        <v>0</v>
      </c>
      <c r="Q48" s="52">
        <v>0</v>
      </c>
    </row>
    <row r="49" spans="1:19" s="110" customFormat="1" ht="15.75">
      <c r="A49" s="51" t="s">
        <v>217</v>
      </c>
      <c r="B49" s="20" t="s">
        <v>219</v>
      </c>
      <c r="C49" s="12" t="s">
        <v>56</v>
      </c>
      <c r="D49" s="86">
        <f t="shared" si="8"/>
        <v>54</v>
      </c>
      <c r="E49" s="12">
        <v>18</v>
      </c>
      <c r="F49" s="86">
        <f t="shared" si="9"/>
        <v>36</v>
      </c>
      <c r="G49" s="86">
        <f t="shared" si="11"/>
        <v>36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0">
        <v>36</v>
      </c>
      <c r="Q49" s="52">
        <v>0</v>
      </c>
    </row>
    <row r="50" spans="1:19" s="110" customFormat="1" ht="31.5">
      <c r="A50" s="51" t="s">
        <v>218</v>
      </c>
      <c r="B50" s="20" t="s">
        <v>220</v>
      </c>
      <c r="C50" s="12" t="s">
        <v>56</v>
      </c>
      <c r="D50" s="86">
        <f t="shared" si="8"/>
        <v>48</v>
      </c>
      <c r="E50" s="12">
        <v>16</v>
      </c>
      <c r="F50" s="86">
        <f t="shared" si="9"/>
        <v>32</v>
      </c>
      <c r="G50" s="86">
        <f t="shared" si="11"/>
        <v>32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0">
        <v>0</v>
      </c>
      <c r="Q50" s="52">
        <v>32</v>
      </c>
    </row>
    <row r="51" spans="1:19" s="110" customFormat="1" ht="15.75">
      <c r="A51" s="51" t="s">
        <v>222</v>
      </c>
      <c r="B51" s="20" t="s">
        <v>221</v>
      </c>
      <c r="C51" s="12" t="s">
        <v>56</v>
      </c>
      <c r="D51" s="86">
        <f t="shared" si="8"/>
        <v>54</v>
      </c>
      <c r="E51" s="12">
        <v>18</v>
      </c>
      <c r="F51" s="86">
        <f t="shared" si="9"/>
        <v>36</v>
      </c>
      <c r="G51" s="86">
        <f t="shared" si="11"/>
        <v>36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0">
        <v>36</v>
      </c>
      <c r="Q51" s="52">
        <v>0</v>
      </c>
    </row>
    <row r="52" spans="1:19" ht="15.75">
      <c r="A52" s="53" t="s">
        <v>52</v>
      </c>
      <c r="B52" s="33" t="s">
        <v>77</v>
      </c>
      <c r="C52" s="135" t="s">
        <v>264</v>
      </c>
      <c r="D52" s="87">
        <f t="shared" ref="D52:Q52" si="12">D53+D56+D59</f>
        <v>2478</v>
      </c>
      <c r="E52" s="87">
        <f t="shared" si="12"/>
        <v>668</v>
      </c>
      <c r="F52" s="87">
        <v>1882</v>
      </c>
      <c r="G52" s="87">
        <f t="shared" si="12"/>
        <v>770</v>
      </c>
      <c r="H52" s="87">
        <f t="shared" si="12"/>
        <v>814</v>
      </c>
      <c r="I52" s="87">
        <f t="shared" si="12"/>
        <v>30</v>
      </c>
      <c r="J52" s="87">
        <f t="shared" si="12"/>
        <v>0</v>
      </c>
      <c r="K52" s="87">
        <f t="shared" si="12"/>
        <v>0</v>
      </c>
      <c r="L52" s="87">
        <f t="shared" si="12"/>
        <v>152</v>
      </c>
      <c r="M52" s="87">
        <f t="shared" si="12"/>
        <v>96</v>
      </c>
      <c r="N52" s="87">
        <f t="shared" si="12"/>
        <v>298</v>
      </c>
      <c r="O52" s="87">
        <f t="shared" si="12"/>
        <v>572</v>
      </c>
      <c r="P52" s="87">
        <f t="shared" si="12"/>
        <v>346</v>
      </c>
      <c r="Q52" s="88">
        <f t="shared" si="12"/>
        <v>346</v>
      </c>
      <c r="R52" s="124"/>
      <c r="S52" s="124"/>
    </row>
    <row r="53" spans="1:19" s="23" customFormat="1" ht="48" customHeight="1">
      <c r="A53" s="54" t="s">
        <v>31</v>
      </c>
      <c r="B53" s="22" t="s">
        <v>197</v>
      </c>
      <c r="C53" s="61" t="s">
        <v>103</v>
      </c>
      <c r="D53" s="89">
        <f>SUM(D54:D55)</f>
        <v>1434</v>
      </c>
      <c r="E53" s="89">
        <f>SUM(E54:E55)</f>
        <v>404</v>
      </c>
      <c r="F53" s="89">
        <f>SUM(F54:F55)</f>
        <v>1030</v>
      </c>
      <c r="G53" s="89">
        <f>SUM(G54:G55)</f>
        <v>428</v>
      </c>
      <c r="H53" s="89">
        <v>628</v>
      </c>
      <c r="I53" s="89">
        <f t="shared" ref="I53:O53" si="13">SUM(I54:I55)</f>
        <v>30</v>
      </c>
      <c r="J53" s="89">
        <f t="shared" si="13"/>
        <v>0</v>
      </c>
      <c r="K53" s="89">
        <f t="shared" si="13"/>
        <v>0</v>
      </c>
      <c r="L53" s="89">
        <f t="shared" si="13"/>
        <v>0</v>
      </c>
      <c r="M53" s="89">
        <f t="shared" si="13"/>
        <v>0</v>
      </c>
      <c r="N53" s="89">
        <f t="shared" si="13"/>
        <v>110</v>
      </c>
      <c r="O53" s="89">
        <f t="shared" si="13"/>
        <v>228</v>
      </c>
      <c r="P53" s="89">
        <f t="shared" ref="P53:Q53" si="14">SUM(P54:P55)</f>
        <v>346</v>
      </c>
      <c r="Q53" s="90">
        <f t="shared" si="14"/>
        <v>346</v>
      </c>
    </row>
    <row r="54" spans="1:19" s="109" customFormat="1" ht="31.5">
      <c r="A54" s="111" t="s">
        <v>32</v>
      </c>
      <c r="B54" s="112" t="s">
        <v>198</v>
      </c>
      <c r="C54" s="60" t="s">
        <v>266</v>
      </c>
      <c r="D54" s="86">
        <f t="shared" ref="D54" si="15">E54+F54</f>
        <v>1182</v>
      </c>
      <c r="E54" s="97">
        <v>404</v>
      </c>
      <c r="F54" s="86">
        <f t="shared" ref="F54:F60" si="16">SUM(J54:Q54)</f>
        <v>778</v>
      </c>
      <c r="G54" s="86">
        <f t="shared" ref="G54" si="17">F54-H54-I54</f>
        <v>428</v>
      </c>
      <c r="H54" s="97">
        <v>320</v>
      </c>
      <c r="I54" s="97">
        <v>30</v>
      </c>
      <c r="J54" s="97">
        <v>0</v>
      </c>
      <c r="K54" s="97">
        <v>0</v>
      </c>
      <c r="L54" s="97">
        <v>0</v>
      </c>
      <c r="M54" s="97">
        <v>0</v>
      </c>
      <c r="N54" s="97">
        <v>110</v>
      </c>
      <c r="O54" s="97">
        <v>228</v>
      </c>
      <c r="P54" s="97">
        <v>238</v>
      </c>
      <c r="Q54" s="98">
        <v>202</v>
      </c>
    </row>
    <row r="55" spans="1:19" ht="15.75">
      <c r="A55" s="51" t="s">
        <v>186</v>
      </c>
      <c r="B55" s="11" t="s">
        <v>97</v>
      </c>
      <c r="C55" s="26" t="s">
        <v>70</v>
      </c>
      <c r="D55" s="10">
        <f>F55</f>
        <v>252</v>
      </c>
      <c r="E55" s="7">
        <v>0</v>
      </c>
      <c r="F55" s="86">
        <f t="shared" si="16"/>
        <v>252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13">
        <v>108</v>
      </c>
      <c r="Q55" s="103">
        <v>144</v>
      </c>
    </row>
    <row r="56" spans="1:19" s="23" customFormat="1" ht="31.5" customHeight="1">
      <c r="A56" s="54" t="s">
        <v>33</v>
      </c>
      <c r="B56" s="22" t="s">
        <v>199</v>
      </c>
      <c r="C56" s="61" t="s">
        <v>103</v>
      </c>
      <c r="D56" s="89">
        <f>SUM(D57:D58)</f>
        <v>600</v>
      </c>
      <c r="E56" s="89">
        <f>SUM(E57:E58)</f>
        <v>176</v>
      </c>
      <c r="F56" s="89">
        <f>SUM(F57:F58)</f>
        <v>424</v>
      </c>
      <c r="G56" s="89">
        <f>SUM(G57:G58)</f>
        <v>236</v>
      </c>
      <c r="H56" s="89">
        <f>SUM(H57:H58)</f>
        <v>116</v>
      </c>
      <c r="I56" s="89">
        <f t="shared" ref="I56:Q56" si="18">SUM(I57:I58)</f>
        <v>0</v>
      </c>
      <c r="J56" s="89">
        <f t="shared" si="18"/>
        <v>0</v>
      </c>
      <c r="K56" s="89">
        <f t="shared" si="18"/>
        <v>0</v>
      </c>
      <c r="L56" s="89">
        <f t="shared" si="18"/>
        <v>0</v>
      </c>
      <c r="M56" s="89">
        <f t="shared" si="18"/>
        <v>0</v>
      </c>
      <c r="N56" s="89">
        <f t="shared" si="18"/>
        <v>80</v>
      </c>
      <c r="O56" s="89">
        <f t="shared" si="18"/>
        <v>344</v>
      </c>
      <c r="P56" s="89">
        <f t="shared" si="18"/>
        <v>0</v>
      </c>
      <c r="Q56" s="90">
        <f t="shared" si="18"/>
        <v>0</v>
      </c>
    </row>
    <row r="57" spans="1:19" s="23" customFormat="1" ht="31.5" customHeight="1">
      <c r="A57" s="51" t="s">
        <v>34</v>
      </c>
      <c r="B57" s="20" t="s">
        <v>200</v>
      </c>
      <c r="C57" s="12" t="s">
        <v>96</v>
      </c>
      <c r="D57" s="86">
        <f t="shared" ref="D57" si="19">E57+F57</f>
        <v>528</v>
      </c>
      <c r="E57" s="97">
        <v>176</v>
      </c>
      <c r="F57" s="86">
        <f t="shared" si="16"/>
        <v>352</v>
      </c>
      <c r="G57" s="86">
        <f t="shared" ref="G57" si="20">F57-H57-I57</f>
        <v>236</v>
      </c>
      <c r="H57" s="97">
        <v>116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80</v>
      </c>
      <c r="O57" s="97">
        <v>272</v>
      </c>
      <c r="P57" s="97">
        <v>0</v>
      </c>
      <c r="Q57" s="98">
        <v>0</v>
      </c>
    </row>
    <row r="58" spans="1:19" s="23" customFormat="1" ht="31.5">
      <c r="A58" s="51" t="s">
        <v>55</v>
      </c>
      <c r="B58" s="20" t="s">
        <v>98</v>
      </c>
      <c r="C58" s="10" t="s">
        <v>56</v>
      </c>
      <c r="D58" s="10">
        <f>F58</f>
        <v>72</v>
      </c>
      <c r="E58" s="10">
        <v>0</v>
      </c>
      <c r="F58" s="86">
        <f t="shared" si="16"/>
        <v>72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4">
        <v>72</v>
      </c>
      <c r="P58" s="10">
        <v>0</v>
      </c>
      <c r="Q58" s="52">
        <v>0</v>
      </c>
    </row>
    <row r="59" spans="1:19" s="23" customFormat="1" ht="31.5" customHeight="1">
      <c r="A59" s="54" t="s">
        <v>35</v>
      </c>
      <c r="B59" s="22" t="s">
        <v>202</v>
      </c>
      <c r="C59" s="61" t="s">
        <v>103</v>
      </c>
      <c r="D59" s="89">
        <f>SUM(D60:D61:D62)</f>
        <v>444</v>
      </c>
      <c r="E59" s="89">
        <f t="shared" ref="E59:I59" si="21">SUM(E60:E61)</f>
        <v>88</v>
      </c>
      <c r="F59" s="89">
        <f>SUM(F60:F62:F62)</f>
        <v>356</v>
      </c>
      <c r="G59" s="89">
        <f t="shared" si="21"/>
        <v>106</v>
      </c>
      <c r="H59" s="89">
        <v>70</v>
      </c>
      <c r="I59" s="89">
        <f t="shared" si="21"/>
        <v>0</v>
      </c>
      <c r="J59" s="89">
        <f t="shared" ref="J59:Q59" si="22">SUM(J60:J61)</f>
        <v>0</v>
      </c>
      <c r="K59" s="89">
        <f t="shared" si="22"/>
        <v>0</v>
      </c>
      <c r="L59" s="89">
        <f t="shared" si="22"/>
        <v>152</v>
      </c>
      <c r="M59" s="89">
        <f>SUM(M60:M62)</f>
        <v>96</v>
      </c>
      <c r="N59" s="89">
        <f>SUM(N60:N61:N62)</f>
        <v>108</v>
      </c>
      <c r="O59" s="89">
        <f t="shared" ref="O59" si="23">SUM(O60:O61)</f>
        <v>0</v>
      </c>
      <c r="P59" s="89">
        <f t="shared" si="22"/>
        <v>0</v>
      </c>
      <c r="Q59" s="90">
        <f t="shared" si="22"/>
        <v>0</v>
      </c>
    </row>
    <row r="60" spans="1:19" s="23" customFormat="1" ht="31.5" customHeight="1">
      <c r="A60" s="51" t="s">
        <v>36</v>
      </c>
      <c r="B60" s="20" t="s">
        <v>201</v>
      </c>
      <c r="C60" s="145" t="s">
        <v>214</v>
      </c>
      <c r="D60" s="86">
        <f>E60+F60</f>
        <v>264</v>
      </c>
      <c r="E60" s="97">
        <v>88</v>
      </c>
      <c r="F60" s="86">
        <f t="shared" si="16"/>
        <v>176</v>
      </c>
      <c r="G60" s="86">
        <f t="shared" ref="G60" si="24">F60-H60-I60</f>
        <v>106</v>
      </c>
      <c r="H60" s="97">
        <v>70</v>
      </c>
      <c r="I60" s="97">
        <v>0</v>
      </c>
      <c r="J60" s="97">
        <v>0</v>
      </c>
      <c r="K60" s="97">
        <v>0</v>
      </c>
      <c r="L60" s="97">
        <v>80</v>
      </c>
      <c r="M60" s="97">
        <v>60</v>
      </c>
      <c r="N60" s="97">
        <v>36</v>
      </c>
      <c r="O60" s="101">
        <v>0</v>
      </c>
      <c r="P60" s="97">
        <v>0</v>
      </c>
      <c r="Q60" s="98">
        <v>0</v>
      </c>
      <c r="S60" s="23" t="s">
        <v>102</v>
      </c>
    </row>
    <row r="61" spans="1:19" s="23" customFormat="1" ht="15.75">
      <c r="A61" s="51" t="s">
        <v>100</v>
      </c>
      <c r="B61" s="20" t="s">
        <v>99</v>
      </c>
      <c r="C61" s="10" t="s">
        <v>56</v>
      </c>
      <c r="D61" s="10">
        <f>F61</f>
        <v>72</v>
      </c>
      <c r="E61" s="10">
        <v>0</v>
      </c>
      <c r="F61" s="86">
        <v>72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4">
        <v>72</v>
      </c>
      <c r="M61" s="146">
        <v>0</v>
      </c>
      <c r="N61" s="10">
        <v>0</v>
      </c>
      <c r="O61" s="10">
        <v>0</v>
      </c>
      <c r="P61" s="10">
        <v>0</v>
      </c>
      <c r="Q61" s="52">
        <v>0</v>
      </c>
      <c r="S61" s="23">
        <f>SUM(L55:Q55,L58:Q58,L61:Q62)/36</f>
        <v>14</v>
      </c>
    </row>
    <row r="62" spans="1:19" s="23" customFormat="1" ht="15.75">
      <c r="A62" s="51" t="s">
        <v>106</v>
      </c>
      <c r="B62" s="20" t="s">
        <v>105</v>
      </c>
      <c r="C62" s="132" t="s">
        <v>70</v>
      </c>
      <c r="D62" s="10">
        <f>F62</f>
        <v>108</v>
      </c>
      <c r="E62" s="10">
        <v>0</v>
      </c>
      <c r="F62" s="86">
        <f>SUM(J62:Q62)</f>
        <v>108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4">
        <v>36</v>
      </c>
      <c r="N62" s="104">
        <v>72</v>
      </c>
      <c r="O62" s="10">
        <v>0</v>
      </c>
      <c r="P62" s="10">
        <v>0</v>
      </c>
      <c r="Q62" s="52">
        <v>0</v>
      </c>
    </row>
    <row r="63" spans="1:19" ht="16.5" thickBot="1">
      <c r="A63" s="55"/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5"/>
      <c r="Q63" s="56"/>
    </row>
    <row r="64" spans="1:19" ht="16.5" thickBot="1">
      <c r="A64" s="195" t="s">
        <v>1</v>
      </c>
      <c r="B64" s="196"/>
      <c r="C64" s="16"/>
      <c r="D64" s="91">
        <f t="shared" ref="D64:I64" si="25">D8+D23+D29+D33</f>
        <v>7740</v>
      </c>
      <c r="E64" s="91">
        <f t="shared" si="25"/>
        <v>2432</v>
      </c>
      <c r="F64" s="91">
        <f t="shared" si="25"/>
        <v>5328</v>
      </c>
      <c r="G64" s="91">
        <f t="shared" si="25"/>
        <v>2890</v>
      </c>
      <c r="H64" s="91">
        <f t="shared" si="25"/>
        <v>2090</v>
      </c>
      <c r="I64" s="91">
        <f t="shared" si="25"/>
        <v>80</v>
      </c>
      <c r="J64" s="91">
        <f t="shared" ref="J64:L64" si="26">J8+J23+J29+J34+J52</f>
        <v>612</v>
      </c>
      <c r="K64" s="91">
        <f t="shared" si="26"/>
        <v>792</v>
      </c>
      <c r="L64" s="91">
        <f t="shared" si="26"/>
        <v>576</v>
      </c>
      <c r="M64" s="91">
        <v>828</v>
      </c>
      <c r="N64" s="91">
        <v>576</v>
      </c>
      <c r="O64" s="91">
        <v>828</v>
      </c>
      <c r="P64" s="91">
        <f>P8+P23+P29+P34+P52</f>
        <v>612</v>
      </c>
      <c r="Q64" s="129">
        <v>504</v>
      </c>
      <c r="R64" s="5"/>
      <c r="S64">
        <f>SUM(J64:Q64)</f>
        <v>5328</v>
      </c>
    </row>
    <row r="65" spans="1:19" ht="16.5" thickBot="1">
      <c r="A65" s="5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9"/>
      <c r="Q65" s="58"/>
      <c r="R65" s="5"/>
    </row>
    <row r="66" spans="1:19" ht="16.5" thickBot="1">
      <c r="A66" s="34" t="s">
        <v>45</v>
      </c>
      <c r="B66" s="35" t="s">
        <v>49</v>
      </c>
      <c r="C66" s="36" t="s">
        <v>56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7"/>
      <c r="Q66" s="38" t="s">
        <v>53</v>
      </c>
      <c r="R66" s="59"/>
    </row>
    <row r="67" spans="1:19" ht="16.5" thickBot="1">
      <c r="A67" s="39" t="s">
        <v>46</v>
      </c>
      <c r="B67" s="40" t="s">
        <v>0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6"/>
      <c r="P67" s="37"/>
      <c r="Q67" s="38" t="s">
        <v>54</v>
      </c>
    </row>
    <row r="68" spans="1:19" ht="32.25" customHeight="1">
      <c r="A68" s="215" t="s">
        <v>227</v>
      </c>
      <c r="B68" s="216"/>
      <c r="C68" s="216"/>
      <c r="D68" s="216"/>
      <c r="E68" s="217"/>
      <c r="F68" s="206" t="s">
        <v>1</v>
      </c>
      <c r="G68" s="197" t="s">
        <v>235</v>
      </c>
      <c r="H68" s="198"/>
      <c r="I68" s="199"/>
      <c r="J68" s="137">
        <f>SUMIF(J9:J20,"&lt;&gt;0")</f>
        <v>612</v>
      </c>
      <c r="K68" s="137">
        <f>SUMIF(K9:K20,"&lt;&gt;0")</f>
        <v>792</v>
      </c>
      <c r="L68" s="137">
        <f>SUM(L24:L27,L30:L32,L35:L51,L54:L54,L57,L60)</f>
        <v>504</v>
      </c>
      <c r="M68" s="137">
        <f t="shared" ref="M68:Q68" si="27">SUM(M24:M27,M30:M32,M35:M51,M54:M54,M57,M60)</f>
        <v>738</v>
      </c>
      <c r="N68" s="137">
        <f t="shared" si="27"/>
        <v>506</v>
      </c>
      <c r="O68" s="137">
        <f t="shared" si="27"/>
        <v>778</v>
      </c>
      <c r="P68" s="137">
        <f t="shared" si="27"/>
        <v>504</v>
      </c>
      <c r="Q68" s="137">
        <f t="shared" si="27"/>
        <v>318</v>
      </c>
    </row>
    <row r="69" spans="1:19" ht="15.6" customHeight="1">
      <c r="A69" s="209" t="s">
        <v>37</v>
      </c>
      <c r="B69" s="210"/>
      <c r="C69" s="210"/>
      <c r="D69" s="210"/>
      <c r="E69" s="211"/>
      <c r="F69" s="207"/>
      <c r="G69" s="200" t="s">
        <v>38</v>
      </c>
      <c r="H69" s="201"/>
      <c r="I69" s="202"/>
      <c r="J69" s="83">
        <f t="shared" ref="J69:K69" si="28">SUM(J61)</f>
        <v>0</v>
      </c>
      <c r="K69" s="83">
        <f t="shared" si="28"/>
        <v>0</v>
      </c>
      <c r="L69" s="83">
        <f>SUM(L61)</f>
        <v>72</v>
      </c>
      <c r="M69" s="83">
        <f t="shared" ref="M69:Q69" si="29">SUM(M61)</f>
        <v>0</v>
      </c>
      <c r="N69" s="83">
        <f t="shared" si="29"/>
        <v>0</v>
      </c>
      <c r="O69" s="83">
        <f t="shared" si="29"/>
        <v>0</v>
      </c>
      <c r="P69" s="83">
        <f t="shared" si="29"/>
        <v>0</v>
      </c>
      <c r="Q69" s="92">
        <f t="shared" si="29"/>
        <v>0</v>
      </c>
    </row>
    <row r="70" spans="1:19" ht="30" customHeight="1">
      <c r="A70" s="231" t="s">
        <v>78</v>
      </c>
      <c r="B70" s="232"/>
      <c r="C70" s="232"/>
      <c r="D70" s="232"/>
      <c r="E70" s="233"/>
      <c r="F70" s="207"/>
      <c r="G70" s="200" t="s">
        <v>236</v>
      </c>
      <c r="H70" s="201"/>
      <c r="I70" s="202"/>
      <c r="J70" s="93">
        <f>SUM(J55,J58,J62)</f>
        <v>0</v>
      </c>
      <c r="K70" s="93">
        <f t="shared" ref="K70:Q70" si="30">SUM(K55,K58,K62)</f>
        <v>0</v>
      </c>
      <c r="L70" s="93">
        <f t="shared" si="30"/>
        <v>0</v>
      </c>
      <c r="M70" s="93">
        <f t="shared" si="30"/>
        <v>36</v>
      </c>
      <c r="N70" s="93">
        <f t="shared" si="30"/>
        <v>72</v>
      </c>
      <c r="O70" s="93">
        <f t="shared" si="30"/>
        <v>72</v>
      </c>
      <c r="P70" s="93">
        <f t="shared" si="30"/>
        <v>108</v>
      </c>
      <c r="Q70" s="94">
        <f t="shared" si="30"/>
        <v>144</v>
      </c>
    </row>
    <row r="71" spans="1:19" ht="16.5" customHeight="1">
      <c r="A71" s="212" t="s">
        <v>47</v>
      </c>
      <c r="B71" s="213"/>
      <c r="C71" s="213"/>
      <c r="D71" s="213"/>
      <c r="E71" s="214"/>
      <c r="F71" s="207"/>
      <c r="G71" s="235" t="s">
        <v>39</v>
      </c>
      <c r="H71" s="236"/>
      <c r="I71" s="237"/>
      <c r="J71" s="95">
        <v>0</v>
      </c>
      <c r="K71" s="95">
        <v>3</v>
      </c>
      <c r="L71" s="95">
        <v>2</v>
      </c>
      <c r="M71" s="95">
        <v>3</v>
      </c>
      <c r="N71" s="95">
        <v>1</v>
      </c>
      <c r="O71" s="95">
        <v>3</v>
      </c>
      <c r="P71" s="95">
        <v>0</v>
      </c>
      <c r="Q71" s="95">
        <v>1</v>
      </c>
      <c r="S71" t="s">
        <v>238</v>
      </c>
    </row>
    <row r="72" spans="1:19" ht="14.25" customHeight="1">
      <c r="A72" s="212" t="s">
        <v>71</v>
      </c>
      <c r="B72" s="213"/>
      <c r="C72" s="213"/>
      <c r="D72" s="213"/>
      <c r="E72" s="214"/>
      <c r="F72" s="207"/>
      <c r="G72" s="238" t="s">
        <v>40</v>
      </c>
      <c r="H72" s="239"/>
      <c r="I72" s="240"/>
      <c r="J72" s="95">
        <v>0</v>
      </c>
      <c r="K72" s="95">
        <v>9</v>
      </c>
      <c r="L72" s="95">
        <v>3</v>
      </c>
      <c r="M72" s="95">
        <v>7</v>
      </c>
      <c r="N72" s="95">
        <v>3</v>
      </c>
      <c r="O72" s="95">
        <v>5</v>
      </c>
      <c r="P72" s="95">
        <v>1</v>
      </c>
      <c r="Q72" s="95">
        <v>6</v>
      </c>
      <c r="S72" s="138">
        <f>(H64+I64+648)/('план '!F64+144)</f>
        <v>0.51498538011695905</v>
      </c>
    </row>
    <row r="73" spans="1:19" ht="16.5" customHeight="1" thickBot="1">
      <c r="A73" s="203" t="s">
        <v>72</v>
      </c>
      <c r="B73" s="204"/>
      <c r="C73" s="204"/>
      <c r="D73" s="204"/>
      <c r="E73" s="205"/>
      <c r="F73" s="208"/>
      <c r="G73" s="192" t="s">
        <v>41</v>
      </c>
      <c r="H73" s="193"/>
      <c r="I73" s="194"/>
      <c r="J73" s="102">
        <v>0</v>
      </c>
      <c r="K73" s="102">
        <v>0</v>
      </c>
      <c r="L73" s="102">
        <v>0</v>
      </c>
      <c r="M73" s="102">
        <v>1</v>
      </c>
      <c r="N73" s="102">
        <v>0</v>
      </c>
      <c r="O73" s="102">
        <v>1</v>
      </c>
      <c r="P73" s="95">
        <v>0</v>
      </c>
      <c r="Q73" s="95">
        <v>0</v>
      </c>
    </row>
    <row r="74" spans="1:19">
      <c r="J74" s="234"/>
      <c r="K74" s="234"/>
      <c r="L74" s="234"/>
      <c r="M74" s="234"/>
      <c r="N74" s="234"/>
      <c r="O74" s="234"/>
      <c r="P74" s="234"/>
      <c r="Q74" s="234"/>
    </row>
    <row r="76" spans="1:19" ht="15">
      <c r="L76" s="191"/>
      <c r="M76" s="191"/>
      <c r="N76" s="191"/>
      <c r="O76" s="191"/>
      <c r="P76" s="191"/>
      <c r="Q76" s="191"/>
    </row>
  </sheetData>
  <sheetProtection password="CE20" sheet="1" objects="1" scenarios="1" selectLockedCells="1" selectUnlockedCells="1"/>
  <mergeCells count="48">
    <mergeCell ref="S8:T8"/>
    <mergeCell ref="S23:T23"/>
    <mergeCell ref="A70:E70"/>
    <mergeCell ref="P74:Q74"/>
    <mergeCell ref="G71:I71"/>
    <mergeCell ref="A72:E72"/>
    <mergeCell ref="G72:I72"/>
    <mergeCell ref="L74:M74"/>
    <mergeCell ref="J74:K74"/>
    <mergeCell ref="N74:O74"/>
    <mergeCell ref="S25:T25"/>
    <mergeCell ref="S28:T28"/>
    <mergeCell ref="T33:U33"/>
    <mergeCell ref="R32:S32"/>
    <mergeCell ref="J5:J6"/>
    <mergeCell ref="J4:K4"/>
    <mergeCell ref="F4:I4"/>
    <mergeCell ref="B3:B6"/>
    <mergeCell ref="C3:C6"/>
    <mergeCell ref="D4:D6"/>
    <mergeCell ref="E4:E6"/>
    <mergeCell ref="L76:Q76"/>
    <mergeCell ref="G73:I73"/>
    <mergeCell ref="A64:B64"/>
    <mergeCell ref="G68:I68"/>
    <mergeCell ref="G69:I69"/>
    <mergeCell ref="A73:E73"/>
    <mergeCell ref="F68:F73"/>
    <mergeCell ref="A69:E69"/>
    <mergeCell ref="A71:E71"/>
    <mergeCell ref="G70:I70"/>
    <mergeCell ref="A68:E68"/>
    <mergeCell ref="L4:M4"/>
    <mergeCell ref="N4:O4"/>
    <mergeCell ref="A1:Q1"/>
    <mergeCell ref="J3:Q3"/>
    <mergeCell ref="P5:P6"/>
    <mergeCell ref="Q5:Q6"/>
    <mergeCell ref="P4:Q4"/>
    <mergeCell ref="O5:O6"/>
    <mergeCell ref="N5:N6"/>
    <mergeCell ref="M5:M6"/>
    <mergeCell ref="L5:L6"/>
    <mergeCell ref="K5:K6"/>
    <mergeCell ref="G5:I5"/>
    <mergeCell ref="F5:F6"/>
    <mergeCell ref="A3:A6"/>
    <mergeCell ref="D3:I3"/>
  </mergeCells>
  <phoneticPr fontId="2" type="noConversion"/>
  <conditionalFormatting sqref="R26:V26 S24:U24">
    <cfRule type="cellIs" dxfId="9" priority="15" stopIfTrue="1" operator="notEqual">
      <formula>36</formula>
    </cfRule>
  </conditionalFormatting>
  <conditionalFormatting sqref="F64">
    <cfRule type="cellIs" dxfId="8" priority="12" operator="notEqual">
      <formula>5328</formula>
    </cfRule>
  </conditionalFormatting>
  <conditionalFormatting sqref="D64">
    <cfRule type="cellIs" dxfId="7" priority="11" operator="notEqual">
      <formula>7740</formula>
    </cfRule>
  </conditionalFormatting>
  <conditionalFormatting sqref="D23">
    <cfRule type="cellIs" dxfId="6" priority="10" operator="notEqual">
      <formula>714</formula>
    </cfRule>
  </conditionalFormatting>
  <conditionalFormatting sqref="F23">
    <cfRule type="cellIs" dxfId="5" priority="9" operator="notEqual">
      <formula>476</formula>
    </cfRule>
  </conditionalFormatting>
  <conditionalFormatting sqref="D27">
    <cfRule type="cellIs" dxfId="4" priority="8" operator="notEqual">
      <formula>380</formula>
    </cfRule>
  </conditionalFormatting>
  <conditionalFormatting sqref="F26:F27">
    <cfRule type="cellIs" dxfId="3" priority="7" operator="notEqual">
      <formula>190</formula>
    </cfRule>
  </conditionalFormatting>
  <conditionalFormatting sqref="D29">
    <cfRule type="cellIs" dxfId="2" priority="5" operator="notEqual">
      <formula>150</formula>
    </cfRule>
  </conditionalFormatting>
  <conditionalFormatting sqref="F29">
    <cfRule type="cellIs" dxfId="1" priority="4" operator="notEqual">
      <formula>100</formula>
    </cfRule>
  </conditionalFormatting>
  <conditionalFormatting sqref="S61">
    <cfRule type="cellIs" dxfId="0" priority="3" operator="notEqual">
      <formula>14</formula>
    </cfRule>
  </conditionalFormatting>
  <printOptions horizontalCentered="1"/>
  <pageMargins left="0.23622047244094491" right="0.23622047244094491" top="0.23622047244094491" bottom="0.23622047244094491" header="0.11811023622047245" footer="0.11811023622047245"/>
  <pageSetup paperSize="9" scale="65" orientation="landscape" horizontalDpi="4294967294" r:id="rId1"/>
  <headerFooter alignWithMargins="0"/>
  <rowBreaks count="1" manualBreakCount="1">
    <brk id="3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24"/>
  <sheetViews>
    <sheetView zoomScale="70" zoomScaleNormal="70" workbookViewId="0">
      <selection activeCell="U14" sqref="U14:AE15"/>
    </sheetView>
  </sheetViews>
  <sheetFormatPr defaultRowHeight="12.75"/>
  <cols>
    <col min="1" max="1" width="3.7109375" customWidth="1"/>
    <col min="2" max="53" width="3.28515625" customWidth="1"/>
    <col min="54" max="54" width="5.7109375" customWidth="1"/>
    <col min="55" max="56" width="8.7109375" customWidth="1"/>
    <col min="57" max="57" width="6.7109375" customWidth="1"/>
    <col min="58" max="59" width="7.7109375" customWidth="1"/>
    <col min="60" max="60" width="6.7109375" customWidth="1"/>
    <col min="61" max="64" width="5.7109375" customWidth="1"/>
  </cols>
  <sheetData>
    <row r="1" spans="1:64" ht="18">
      <c r="A1" s="248" t="s">
        <v>107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 t="s">
        <v>108</v>
      </c>
      <c r="BC1" s="248"/>
      <c r="BD1" s="248"/>
      <c r="BE1" s="248"/>
      <c r="BF1" s="248"/>
      <c r="BG1" s="248"/>
      <c r="BH1" s="248"/>
      <c r="BI1" s="248"/>
      <c r="BJ1" s="248"/>
      <c r="BK1" s="248"/>
      <c r="BL1" s="248"/>
    </row>
    <row r="2" spans="1:64">
      <c r="A2" s="63"/>
      <c r="B2" s="63"/>
      <c r="C2" s="63"/>
      <c r="D2" s="63"/>
      <c r="E2" s="63"/>
      <c r="F2" s="64"/>
      <c r="G2" s="65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>
      <c r="A3" s="63"/>
      <c r="B3" s="63"/>
      <c r="C3" s="63"/>
      <c r="D3" s="63"/>
      <c r="E3" s="63"/>
      <c r="F3" s="64"/>
      <c r="G3" s="65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4" ht="39.950000000000003" customHeight="1">
      <c r="A4" s="249" t="s">
        <v>109</v>
      </c>
      <c r="B4" s="252" t="s">
        <v>110</v>
      </c>
      <c r="C4" s="253"/>
      <c r="D4" s="253"/>
      <c r="E4" s="254"/>
      <c r="F4" s="246" t="s">
        <v>111</v>
      </c>
      <c r="G4" s="245" t="s">
        <v>112</v>
      </c>
      <c r="H4" s="245"/>
      <c r="I4" s="245"/>
      <c r="J4" s="246" t="s">
        <v>113</v>
      </c>
      <c r="K4" s="245" t="s">
        <v>114</v>
      </c>
      <c r="L4" s="245"/>
      <c r="M4" s="245"/>
      <c r="N4" s="246" t="s">
        <v>115</v>
      </c>
      <c r="O4" s="245" t="s">
        <v>116</v>
      </c>
      <c r="P4" s="245"/>
      <c r="Q4" s="245"/>
      <c r="R4" s="245"/>
      <c r="S4" s="246" t="s">
        <v>117</v>
      </c>
      <c r="T4" s="245" t="s">
        <v>118</v>
      </c>
      <c r="U4" s="245"/>
      <c r="V4" s="245"/>
      <c r="W4" s="246" t="s">
        <v>119</v>
      </c>
      <c r="X4" s="245" t="s">
        <v>120</v>
      </c>
      <c r="Y4" s="245"/>
      <c r="Z4" s="245"/>
      <c r="AA4" s="246" t="s">
        <v>121</v>
      </c>
      <c r="AB4" s="245" t="s">
        <v>122</v>
      </c>
      <c r="AC4" s="245"/>
      <c r="AD4" s="245"/>
      <c r="AE4" s="245"/>
      <c r="AF4" s="246" t="s">
        <v>123</v>
      </c>
      <c r="AG4" s="245" t="s">
        <v>124</v>
      </c>
      <c r="AH4" s="245"/>
      <c r="AI4" s="245"/>
      <c r="AJ4" s="246" t="s">
        <v>125</v>
      </c>
      <c r="AK4" s="252" t="s">
        <v>126</v>
      </c>
      <c r="AL4" s="261"/>
      <c r="AM4" s="261"/>
      <c r="AN4" s="276"/>
      <c r="AO4" s="245" t="s">
        <v>127</v>
      </c>
      <c r="AP4" s="245"/>
      <c r="AQ4" s="245"/>
      <c r="AR4" s="245"/>
      <c r="AS4" s="246" t="s">
        <v>128</v>
      </c>
      <c r="AT4" s="252" t="s">
        <v>129</v>
      </c>
      <c r="AU4" s="261"/>
      <c r="AV4" s="261"/>
      <c r="AW4" s="246" t="s">
        <v>130</v>
      </c>
      <c r="AX4" s="252" t="s">
        <v>131</v>
      </c>
      <c r="AY4" s="261"/>
      <c r="AZ4" s="261"/>
      <c r="BA4" s="261"/>
      <c r="BB4" s="262" t="s">
        <v>109</v>
      </c>
      <c r="BC4" s="264" t="s">
        <v>187</v>
      </c>
      <c r="BD4" s="265"/>
      <c r="BE4" s="271" t="s">
        <v>188</v>
      </c>
      <c r="BF4" s="272"/>
      <c r="BG4" s="272"/>
      <c r="BH4" s="272"/>
      <c r="BI4" s="268" t="s">
        <v>133</v>
      </c>
      <c r="BJ4" s="273" t="s">
        <v>134</v>
      </c>
      <c r="BK4" s="256" t="s">
        <v>135</v>
      </c>
      <c r="BL4" s="256" t="s">
        <v>136</v>
      </c>
    </row>
    <row r="5" spans="1:64" ht="30" customHeight="1">
      <c r="A5" s="250"/>
      <c r="B5" s="246" t="s">
        <v>137</v>
      </c>
      <c r="C5" s="246" t="s">
        <v>138</v>
      </c>
      <c r="D5" s="246" t="s">
        <v>139</v>
      </c>
      <c r="E5" s="246" t="s">
        <v>140</v>
      </c>
      <c r="F5" s="255"/>
      <c r="G5" s="246" t="s">
        <v>141</v>
      </c>
      <c r="H5" s="246" t="s">
        <v>142</v>
      </c>
      <c r="I5" s="246" t="s">
        <v>143</v>
      </c>
      <c r="J5" s="255"/>
      <c r="K5" s="246" t="s">
        <v>144</v>
      </c>
      <c r="L5" s="246" t="s">
        <v>145</v>
      </c>
      <c r="M5" s="246" t="s">
        <v>146</v>
      </c>
      <c r="N5" s="255"/>
      <c r="O5" s="246" t="s">
        <v>137</v>
      </c>
      <c r="P5" s="246" t="s">
        <v>138</v>
      </c>
      <c r="Q5" s="246" t="s">
        <v>139</v>
      </c>
      <c r="R5" s="246" t="s">
        <v>140</v>
      </c>
      <c r="S5" s="255"/>
      <c r="T5" s="246" t="s">
        <v>147</v>
      </c>
      <c r="U5" s="246" t="s">
        <v>148</v>
      </c>
      <c r="V5" s="246" t="s">
        <v>149</v>
      </c>
      <c r="W5" s="255"/>
      <c r="X5" s="246" t="s">
        <v>150</v>
      </c>
      <c r="Y5" s="246" t="s">
        <v>151</v>
      </c>
      <c r="Z5" s="246" t="s">
        <v>152</v>
      </c>
      <c r="AA5" s="255"/>
      <c r="AB5" s="246" t="s">
        <v>150</v>
      </c>
      <c r="AC5" s="246" t="s">
        <v>151</v>
      </c>
      <c r="AD5" s="246" t="s">
        <v>152</v>
      </c>
      <c r="AE5" s="246" t="s">
        <v>153</v>
      </c>
      <c r="AF5" s="255"/>
      <c r="AG5" s="246" t="s">
        <v>141</v>
      </c>
      <c r="AH5" s="246" t="s">
        <v>142</v>
      </c>
      <c r="AI5" s="246" t="s">
        <v>143</v>
      </c>
      <c r="AJ5" s="255"/>
      <c r="AK5" s="246" t="s">
        <v>154</v>
      </c>
      <c r="AL5" s="246" t="s">
        <v>155</v>
      </c>
      <c r="AM5" s="246" t="s">
        <v>156</v>
      </c>
      <c r="AN5" s="246" t="s">
        <v>157</v>
      </c>
      <c r="AO5" s="246" t="s">
        <v>137</v>
      </c>
      <c r="AP5" s="246" t="s">
        <v>138</v>
      </c>
      <c r="AQ5" s="246" t="s">
        <v>139</v>
      </c>
      <c r="AR5" s="246" t="s">
        <v>140</v>
      </c>
      <c r="AS5" s="255"/>
      <c r="AT5" s="246" t="s">
        <v>141</v>
      </c>
      <c r="AU5" s="246" t="s">
        <v>142</v>
      </c>
      <c r="AV5" s="246" t="s">
        <v>143</v>
      </c>
      <c r="AW5" s="255"/>
      <c r="AX5" s="246" t="s">
        <v>158</v>
      </c>
      <c r="AY5" s="246" t="s">
        <v>159</v>
      </c>
      <c r="AZ5" s="246" t="s">
        <v>160</v>
      </c>
      <c r="BA5" s="246" t="s">
        <v>161</v>
      </c>
      <c r="BB5" s="263"/>
      <c r="BC5" s="266"/>
      <c r="BD5" s="267"/>
      <c r="BE5" s="257" t="s">
        <v>180</v>
      </c>
      <c r="BF5" s="292" t="s">
        <v>182</v>
      </c>
      <c r="BG5" s="292"/>
      <c r="BH5" s="260" t="s">
        <v>162</v>
      </c>
      <c r="BI5" s="269"/>
      <c r="BJ5" s="274"/>
      <c r="BK5" s="256"/>
      <c r="BL5" s="256"/>
    </row>
    <row r="6" spans="1:64" ht="57.95" customHeight="1">
      <c r="A6" s="250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63"/>
      <c r="BC6" s="277" t="s">
        <v>163</v>
      </c>
      <c r="BD6" s="278"/>
      <c r="BE6" s="258"/>
      <c r="BF6" s="293" t="s">
        <v>183</v>
      </c>
      <c r="BG6" s="293" t="s">
        <v>184</v>
      </c>
      <c r="BH6" s="260"/>
      <c r="BI6" s="269"/>
      <c r="BJ6" s="274"/>
      <c r="BK6" s="256"/>
      <c r="BL6" s="256"/>
    </row>
    <row r="7" spans="1:64" ht="23.1" customHeight="1">
      <c r="A7" s="251"/>
      <c r="B7" s="66">
        <v>1</v>
      </c>
      <c r="C7" s="66">
        <v>2</v>
      </c>
      <c r="D7" s="66">
        <v>3</v>
      </c>
      <c r="E7" s="66">
        <v>4</v>
      </c>
      <c r="F7" s="66">
        <v>5</v>
      </c>
      <c r="G7" s="66">
        <v>6</v>
      </c>
      <c r="H7" s="66">
        <v>7</v>
      </c>
      <c r="I7" s="66">
        <v>8</v>
      </c>
      <c r="J7" s="66">
        <v>9</v>
      </c>
      <c r="K7" s="66">
        <v>10</v>
      </c>
      <c r="L7" s="66">
        <v>11</v>
      </c>
      <c r="M7" s="66">
        <v>12</v>
      </c>
      <c r="N7" s="66">
        <v>13</v>
      </c>
      <c r="O7" s="66">
        <v>14</v>
      </c>
      <c r="P7" s="66">
        <v>15</v>
      </c>
      <c r="Q7" s="66">
        <v>16</v>
      </c>
      <c r="R7" s="66">
        <v>17</v>
      </c>
      <c r="S7" s="66">
        <v>18</v>
      </c>
      <c r="T7" s="66">
        <v>19</v>
      </c>
      <c r="U7" s="66">
        <v>20</v>
      </c>
      <c r="V7" s="66">
        <v>21</v>
      </c>
      <c r="W7" s="66">
        <v>22</v>
      </c>
      <c r="X7" s="66">
        <v>23</v>
      </c>
      <c r="Y7" s="66">
        <v>24</v>
      </c>
      <c r="Z7" s="66">
        <v>25</v>
      </c>
      <c r="AA7" s="66">
        <v>26</v>
      </c>
      <c r="AB7" s="66">
        <v>27</v>
      </c>
      <c r="AC7" s="66">
        <v>28</v>
      </c>
      <c r="AD7" s="66">
        <v>29</v>
      </c>
      <c r="AE7" s="66">
        <v>30</v>
      </c>
      <c r="AF7" s="66">
        <v>31</v>
      </c>
      <c r="AG7" s="66">
        <v>32</v>
      </c>
      <c r="AH7" s="66">
        <v>33</v>
      </c>
      <c r="AI7" s="66">
        <v>34</v>
      </c>
      <c r="AJ7" s="66">
        <v>35</v>
      </c>
      <c r="AK7" s="66">
        <v>36</v>
      </c>
      <c r="AL7" s="66">
        <v>37</v>
      </c>
      <c r="AM7" s="66">
        <v>38</v>
      </c>
      <c r="AN7" s="66">
        <v>39</v>
      </c>
      <c r="AO7" s="66">
        <v>40</v>
      </c>
      <c r="AP7" s="66">
        <v>41</v>
      </c>
      <c r="AQ7" s="66">
        <v>42</v>
      </c>
      <c r="AR7" s="66">
        <v>43</v>
      </c>
      <c r="AS7" s="66">
        <v>44</v>
      </c>
      <c r="AT7" s="66">
        <v>45</v>
      </c>
      <c r="AU7" s="66">
        <v>46</v>
      </c>
      <c r="AV7" s="66">
        <v>47</v>
      </c>
      <c r="AW7" s="66">
        <v>48</v>
      </c>
      <c r="AX7" s="66">
        <v>49</v>
      </c>
      <c r="AY7" s="66">
        <v>50</v>
      </c>
      <c r="AZ7" s="66">
        <v>51</v>
      </c>
      <c r="BA7" s="67">
        <v>52</v>
      </c>
      <c r="BB7" s="263"/>
      <c r="BC7" s="68" t="s">
        <v>164</v>
      </c>
      <c r="BD7" s="69" t="s">
        <v>165</v>
      </c>
      <c r="BE7" s="259"/>
      <c r="BF7" s="293"/>
      <c r="BG7" s="293"/>
      <c r="BH7" s="260"/>
      <c r="BI7" s="270"/>
      <c r="BJ7" s="275"/>
      <c r="BK7" s="256"/>
      <c r="BL7" s="256"/>
    </row>
    <row r="8" spans="1:64">
      <c r="A8" s="281" t="s">
        <v>166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 t="s">
        <v>176</v>
      </c>
      <c r="T8" s="279" t="s">
        <v>176</v>
      </c>
      <c r="U8" s="279"/>
      <c r="V8" s="283"/>
      <c r="W8" s="283"/>
      <c r="X8" s="279"/>
      <c r="Y8" s="279"/>
      <c r="Z8" s="279"/>
      <c r="AA8" s="283"/>
      <c r="AB8" s="283"/>
      <c r="AC8" s="283"/>
      <c r="AD8" s="279"/>
      <c r="AE8" s="279"/>
      <c r="AF8" s="279"/>
      <c r="AG8" s="279"/>
      <c r="AH8" s="279"/>
      <c r="AI8" s="283"/>
      <c r="AJ8" s="279"/>
      <c r="AK8" s="283"/>
      <c r="AL8" s="283"/>
      <c r="AM8" s="283"/>
      <c r="AN8" s="283"/>
      <c r="AO8" s="279"/>
      <c r="AP8" s="279"/>
      <c r="AQ8" s="283" t="s">
        <v>171</v>
      </c>
      <c r="AR8" s="283" t="s">
        <v>171</v>
      </c>
      <c r="AS8" s="279" t="s">
        <v>176</v>
      </c>
      <c r="AT8" s="283" t="s">
        <v>176</v>
      </c>
      <c r="AU8" s="283" t="s">
        <v>176</v>
      </c>
      <c r="AV8" s="283" t="s">
        <v>176</v>
      </c>
      <c r="AW8" s="279" t="s">
        <v>176</v>
      </c>
      <c r="AX8" s="283" t="s">
        <v>176</v>
      </c>
      <c r="AY8" s="283" t="s">
        <v>176</v>
      </c>
      <c r="AZ8" s="279" t="s">
        <v>176</v>
      </c>
      <c r="BA8" s="279" t="s">
        <v>176</v>
      </c>
      <c r="BB8" s="281" t="s">
        <v>166</v>
      </c>
      <c r="BC8" s="285">
        <v>39</v>
      </c>
      <c r="BD8" s="289">
        <f>BC8*36</f>
        <v>1404</v>
      </c>
      <c r="BE8" s="285">
        <v>0</v>
      </c>
      <c r="BF8" s="289">
        <v>0</v>
      </c>
      <c r="BG8" s="289">
        <v>0</v>
      </c>
      <c r="BH8" s="289">
        <v>0</v>
      </c>
      <c r="BI8" s="289">
        <v>2</v>
      </c>
      <c r="BJ8" s="289">
        <v>0</v>
      </c>
      <c r="BK8" s="289">
        <v>11</v>
      </c>
      <c r="BL8" s="287">
        <f>BC8+BE8+BF8+BG8+BH8+BI8+BJ8+BK8</f>
        <v>52</v>
      </c>
    </row>
    <row r="9" spans="1:64">
      <c r="A9" s="282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4"/>
      <c r="W9" s="284"/>
      <c r="X9" s="280"/>
      <c r="Y9" s="280"/>
      <c r="Z9" s="280"/>
      <c r="AA9" s="284"/>
      <c r="AB9" s="284"/>
      <c r="AC9" s="284"/>
      <c r="AD9" s="280"/>
      <c r="AE9" s="280"/>
      <c r="AF9" s="280"/>
      <c r="AG9" s="280"/>
      <c r="AH9" s="280"/>
      <c r="AI9" s="284"/>
      <c r="AJ9" s="280"/>
      <c r="AK9" s="284"/>
      <c r="AL9" s="284"/>
      <c r="AM9" s="284"/>
      <c r="AN9" s="284"/>
      <c r="AO9" s="280"/>
      <c r="AP9" s="280"/>
      <c r="AQ9" s="284"/>
      <c r="AR9" s="284"/>
      <c r="AS9" s="280"/>
      <c r="AT9" s="284"/>
      <c r="AU9" s="284"/>
      <c r="AV9" s="284"/>
      <c r="AW9" s="280"/>
      <c r="AX9" s="284"/>
      <c r="AY9" s="284"/>
      <c r="AZ9" s="280"/>
      <c r="BA9" s="280"/>
      <c r="BB9" s="282"/>
      <c r="BC9" s="286"/>
      <c r="BD9" s="290"/>
      <c r="BE9" s="286"/>
      <c r="BF9" s="290"/>
      <c r="BG9" s="290"/>
      <c r="BH9" s="290"/>
      <c r="BI9" s="290"/>
      <c r="BJ9" s="290"/>
      <c r="BK9" s="290"/>
      <c r="BL9" s="288"/>
    </row>
    <row r="10" spans="1:64">
      <c r="A10" s="281" t="s">
        <v>167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 t="s">
        <v>173</v>
      </c>
      <c r="O10" s="279" t="s">
        <v>173</v>
      </c>
      <c r="P10" s="279"/>
      <c r="Q10" s="279"/>
      <c r="R10" s="279" t="s">
        <v>171</v>
      </c>
      <c r="S10" s="279" t="s">
        <v>176</v>
      </c>
      <c r="T10" s="279" t="s">
        <v>176</v>
      </c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83"/>
      <c r="AN10" s="157"/>
      <c r="AO10" s="283" t="s">
        <v>171</v>
      </c>
      <c r="AP10" s="279" t="s">
        <v>215</v>
      </c>
      <c r="AQ10" s="279" t="s">
        <v>215</v>
      </c>
      <c r="AR10" s="279" t="s">
        <v>215</v>
      </c>
      <c r="AS10" s="279" t="s">
        <v>215</v>
      </c>
      <c r="AT10" s="279" t="s">
        <v>176</v>
      </c>
      <c r="AU10" s="279" t="s">
        <v>176</v>
      </c>
      <c r="AV10" s="279" t="s">
        <v>176</v>
      </c>
      <c r="AW10" s="279" t="s">
        <v>176</v>
      </c>
      <c r="AX10" s="279" t="s">
        <v>176</v>
      </c>
      <c r="AY10" s="279" t="s">
        <v>176</v>
      </c>
      <c r="AZ10" s="279" t="s">
        <v>176</v>
      </c>
      <c r="BA10" s="279" t="s">
        <v>176</v>
      </c>
      <c r="BB10" s="281" t="s">
        <v>167</v>
      </c>
      <c r="BC10" s="285">
        <v>33.5</v>
      </c>
      <c r="BD10" s="289">
        <f t="shared" ref="BD10" si="0">BC10*36</f>
        <v>1206</v>
      </c>
      <c r="BE10" s="289">
        <v>2</v>
      </c>
      <c r="BF10" s="289">
        <v>4</v>
      </c>
      <c r="BG10" s="289">
        <v>0</v>
      </c>
      <c r="BH10" s="289">
        <v>0</v>
      </c>
      <c r="BI10" s="289">
        <v>2.5</v>
      </c>
      <c r="BJ10" s="289">
        <v>0</v>
      </c>
      <c r="BK10" s="289">
        <v>10</v>
      </c>
      <c r="BL10" s="287">
        <f t="shared" ref="BL10" si="1">BC10+BE10+BF10+BG10+BH10+BI10+BJ10+BK10</f>
        <v>52</v>
      </c>
    </row>
    <row r="11" spans="1:64">
      <c r="A11" s="282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4"/>
      <c r="AN11" s="147" t="s">
        <v>171</v>
      </c>
      <c r="AO11" s="284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2"/>
      <c r="BC11" s="286"/>
      <c r="BD11" s="290"/>
      <c r="BE11" s="290"/>
      <c r="BF11" s="290"/>
      <c r="BG11" s="290"/>
      <c r="BH11" s="290"/>
      <c r="BI11" s="290"/>
      <c r="BJ11" s="290"/>
      <c r="BK11" s="290"/>
      <c r="BL11" s="288"/>
    </row>
    <row r="12" spans="1:64">
      <c r="A12" s="281" t="s">
        <v>168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 t="s">
        <v>171</v>
      </c>
      <c r="Q12" s="279" t="s">
        <v>215</v>
      </c>
      <c r="R12" s="279" t="s">
        <v>215</v>
      </c>
      <c r="S12" s="279" t="s">
        <v>176</v>
      </c>
      <c r="T12" s="279" t="s">
        <v>176</v>
      </c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157"/>
      <c r="AP12" s="291" t="s">
        <v>171</v>
      </c>
      <c r="AQ12" s="291" t="s">
        <v>215</v>
      </c>
      <c r="AR12" s="291" t="s">
        <v>215</v>
      </c>
      <c r="AS12" s="291" t="s">
        <v>176</v>
      </c>
      <c r="AT12" s="283" t="s">
        <v>176</v>
      </c>
      <c r="AU12" s="279" t="s">
        <v>176</v>
      </c>
      <c r="AV12" s="279" t="s">
        <v>176</v>
      </c>
      <c r="AW12" s="279" t="s">
        <v>176</v>
      </c>
      <c r="AX12" s="279" t="s">
        <v>176</v>
      </c>
      <c r="AY12" s="279" t="s">
        <v>176</v>
      </c>
      <c r="AZ12" s="279" t="s">
        <v>176</v>
      </c>
      <c r="BA12" s="279" t="s">
        <v>176</v>
      </c>
      <c r="BB12" s="281" t="s">
        <v>168</v>
      </c>
      <c r="BC12" s="285">
        <v>35.5</v>
      </c>
      <c r="BD12" s="289">
        <f t="shared" ref="BD12" si="2">BC12*36</f>
        <v>1278</v>
      </c>
      <c r="BE12" s="289">
        <v>0</v>
      </c>
      <c r="BF12" s="289">
        <v>4</v>
      </c>
      <c r="BG12" s="289">
        <v>0</v>
      </c>
      <c r="BH12" s="289">
        <v>0</v>
      </c>
      <c r="BI12" s="289">
        <v>1.5</v>
      </c>
      <c r="BJ12" s="289">
        <v>0</v>
      </c>
      <c r="BK12" s="289">
        <v>11</v>
      </c>
      <c r="BL12" s="287">
        <f t="shared" ref="BL12" si="3">BC12+BE12+BF12+BG12+BH12+BI12+BJ12+BK12</f>
        <v>52</v>
      </c>
    </row>
    <row r="13" spans="1:64">
      <c r="A13" s="282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147" t="s">
        <v>171</v>
      </c>
      <c r="AP13" s="284"/>
      <c r="AQ13" s="284"/>
      <c r="AR13" s="284"/>
      <c r="AS13" s="284"/>
      <c r="AT13" s="284"/>
      <c r="AU13" s="280"/>
      <c r="AV13" s="280"/>
      <c r="AW13" s="280"/>
      <c r="AX13" s="280"/>
      <c r="AY13" s="280"/>
      <c r="AZ13" s="280"/>
      <c r="BA13" s="280"/>
      <c r="BB13" s="282"/>
      <c r="BC13" s="286"/>
      <c r="BD13" s="290"/>
      <c r="BE13" s="290"/>
      <c r="BF13" s="290"/>
      <c r="BG13" s="290"/>
      <c r="BH13" s="290"/>
      <c r="BI13" s="290"/>
      <c r="BJ13" s="290"/>
      <c r="BK13" s="290"/>
      <c r="BL13" s="288"/>
    </row>
    <row r="14" spans="1:64">
      <c r="A14" s="281" t="s">
        <v>169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 t="s">
        <v>175</v>
      </c>
      <c r="R14" s="279" t="s">
        <v>175</v>
      </c>
      <c r="S14" s="279" t="s">
        <v>176</v>
      </c>
      <c r="T14" s="279" t="s">
        <v>176</v>
      </c>
      <c r="U14" s="279"/>
      <c r="V14" s="283"/>
      <c r="W14" s="283"/>
      <c r="X14" s="283"/>
      <c r="Y14" s="283"/>
      <c r="Z14" s="279"/>
      <c r="AA14" s="279"/>
      <c r="AB14" s="279"/>
      <c r="AC14" s="279"/>
      <c r="AD14" s="279"/>
      <c r="AE14" s="279"/>
      <c r="AF14" s="279" t="s">
        <v>175</v>
      </c>
      <c r="AG14" s="279" t="s">
        <v>175</v>
      </c>
      <c r="AH14" s="291" t="s">
        <v>171</v>
      </c>
      <c r="AI14" s="279" t="s">
        <v>174</v>
      </c>
      <c r="AJ14" s="283" t="s">
        <v>174</v>
      </c>
      <c r="AK14" s="283" t="s">
        <v>174</v>
      </c>
      <c r="AL14" s="291" t="s">
        <v>174</v>
      </c>
      <c r="AM14" s="300" t="s">
        <v>178</v>
      </c>
      <c r="AN14" s="300" t="s">
        <v>178</v>
      </c>
      <c r="AO14" s="300" t="s">
        <v>178</v>
      </c>
      <c r="AP14" s="300" t="s">
        <v>178</v>
      </c>
      <c r="AQ14" s="279" t="s">
        <v>168</v>
      </c>
      <c r="AR14" s="279" t="s">
        <v>168</v>
      </c>
      <c r="AS14" s="279"/>
      <c r="AT14" s="279"/>
      <c r="AU14" s="279"/>
      <c r="AV14" s="279"/>
      <c r="AW14" s="279"/>
      <c r="AX14" s="279"/>
      <c r="AY14" s="279"/>
      <c r="AZ14" s="279"/>
      <c r="BA14" s="279"/>
      <c r="BB14" s="281" t="s">
        <v>169</v>
      </c>
      <c r="BC14" s="285">
        <v>26</v>
      </c>
      <c r="BD14" s="289">
        <f>BC14*36</f>
        <v>936</v>
      </c>
      <c r="BE14" s="289">
        <v>0</v>
      </c>
      <c r="BF14" s="289">
        <v>4</v>
      </c>
      <c r="BG14" s="289">
        <v>4</v>
      </c>
      <c r="BH14" s="289">
        <v>4</v>
      </c>
      <c r="BI14" s="289">
        <v>1</v>
      </c>
      <c r="BJ14" s="289">
        <v>2</v>
      </c>
      <c r="BK14" s="289">
        <v>2</v>
      </c>
      <c r="BL14" s="287">
        <f t="shared" ref="BL14" si="4">BC14+BE14+BF14+BG14+BH14+BI14+BJ14+BK14</f>
        <v>43</v>
      </c>
    </row>
    <row r="15" spans="1:64">
      <c r="A15" s="282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4"/>
      <c r="W15" s="284"/>
      <c r="X15" s="284"/>
      <c r="Y15" s="284"/>
      <c r="Z15" s="280"/>
      <c r="AA15" s="280"/>
      <c r="AB15" s="280"/>
      <c r="AC15" s="280"/>
      <c r="AD15" s="280"/>
      <c r="AE15" s="280"/>
      <c r="AF15" s="280"/>
      <c r="AG15" s="280"/>
      <c r="AH15" s="284"/>
      <c r="AI15" s="280"/>
      <c r="AJ15" s="284"/>
      <c r="AK15" s="284"/>
      <c r="AL15" s="299"/>
      <c r="AM15" s="301"/>
      <c r="AN15" s="301"/>
      <c r="AO15" s="301"/>
      <c r="AP15" s="301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2"/>
      <c r="BC15" s="286"/>
      <c r="BD15" s="290"/>
      <c r="BE15" s="290"/>
      <c r="BF15" s="290"/>
      <c r="BG15" s="290"/>
      <c r="BH15" s="290"/>
      <c r="BI15" s="290"/>
      <c r="BJ15" s="290"/>
      <c r="BK15" s="290"/>
      <c r="BL15" s="288"/>
    </row>
    <row r="16" spans="1:64" ht="20.100000000000001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70" t="s">
        <v>1</v>
      </c>
      <c r="BC16" s="156">
        <f>SUM(BC8:BC15)</f>
        <v>134</v>
      </c>
      <c r="BD16" s="156">
        <f t="shared" ref="BD16:BL16" si="5">SUM(BD8:BD15)</f>
        <v>4824</v>
      </c>
      <c r="BE16" s="156">
        <f t="shared" si="5"/>
        <v>2</v>
      </c>
      <c r="BF16" s="156">
        <f t="shared" si="5"/>
        <v>12</v>
      </c>
      <c r="BG16" s="156">
        <f t="shared" si="5"/>
        <v>4</v>
      </c>
      <c r="BH16" s="156">
        <f t="shared" si="5"/>
        <v>4</v>
      </c>
      <c r="BI16" s="156">
        <f t="shared" si="5"/>
        <v>7</v>
      </c>
      <c r="BJ16" s="156">
        <f t="shared" si="5"/>
        <v>2</v>
      </c>
      <c r="BK16" s="156">
        <f t="shared" si="5"/>
        <v>34</v>
      </c>
      <c r="BL16" s="156">
        <f t="shared" si="5"/>
        <v>199</v>
      </c>
    </row>
    <row r="17" spans="1:64" ht="13.5" thickBot="1">
      <c r="A17" s="71" t="s">
        <v>170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3"/>
      <c r="AW17" s="73"/>
      <c r="AX17" s="73"/>
      <c r="AY17" s="73"/>
      <c r="AZ17" s="73"/>
      <c r="BA17" s="73"/>
      <c r="BB17" s="73"/>
      <c r="BC17" s="73"/>
      <c r="BD17" s="73"/>
      <c r="BE17" s="72"/>
      <c r="BF17" s="72"/>
      <c r="BG17" s="72"/>
      <c r="BH17" s="74"/>
      <c r="BI17" s="74"/>
      <c r="BJ17" s="74"/>
      <c r="BK17" s="74"/>
      <c r="BL17" s="72"/>
    </row>
    <row r="18" spans="1:64" ht="13.5" customHeight="1" thickBot="1">
      <c r="A18" s="72"/>
      <c r="B18" s="72"/>
      <c r="C18" s="72"/>
      <c r="D18" s="72"/>
      <c r="E18" s="72"/>
      <c r="F18" s="72"/>
      <c r="G18" s="75"/>
      <c r="H18" s="76" t="s">
        <v>132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7" t="s">
        <v>171</v>
      </c>
      <c r="U18" s="76" t="s">
        <v>172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7" t="s">
        <v>173</v>
      </c>
      <c r="AG18" s="294" t="s">
        <v>180</v>
      </c>
      <c r="AH18" s="294"/>
      <c r="AI18" s="294"/>
      <c r="AJ18" s="294"/>
      <c r="AK18" s="294"/>
      <c r="AL18" s="294"/>
      <c r="AM18" s="294"/>
      <c r="AN18" s="294"/>
      <c r="AO18" s="294"/>
      <c r="AQ18" s="63"/>
      <c r="AR18" s="63"/>
      <c r="AS18" s="72"/>
      <c r="AT18" s="77" t="s">
        <v>174</v>
      </c>
      <c r="AU18" s="295" t="s">
        <v>185</v>
      </c>
      <c r="AV18" s="295"/>
      <c r="AW18" s="295"/>
      <c r="AX18" s="295"/>
      <c r="AY18" s="295"/>
      <c r="AZ18" s="295"/>
      <c r="BA18" s="295"/>
      <c r="BB18" s="295"/>
      <c r="BE18" s="72"/>
      <c r="BF18" s="72"/>
      <c r="BG18" s="72"/>
      <c r="BH18" s="72"/>
      <c r="BI18" s="72"/>
      <c r="BJ18" s="72"/>
      <c r="BK18" s="72"/>
      <c r="BL18" s="72"/>
    </row>
    <row r="19" spans="1:64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294"/>
      <c r="AH19" s="294"/>
      <c r="AI19" s="294"/>
      <c r="AJ19" s="294"/>
      <c r="AK19" s="294"/>
      <c r="AL19" s="294"/>
      <c r="AM19" s="294"/>
      <c r="AN19" s="294"/>
      <c r="AO19" s="294"/>
      <c r="AQ19" s="63"/>
      <c r="AR19" s="63"/>
      <c r="AS19" s="72"/>
      <c r="AT19" s="72"/>
      <c r="AU19" s="295"/>
      <c r="AV19" s="295"/>
      <c r="AW19" s="295"/>
      <c r="AX19" s="295"/>
      <c r="AY19" s="295"/>
      <c r="AZ19" s="295"/>
      <c r="BA19" s="295"/>
      <c r="BB19" s="295"/>
      <c r="BE19" s="72"/>
      <c r="BF19" s="72"/>
      <c r="BG19" s="72"/>
      <c r="BH19" s="72"/>
      <c r="BI19" s="72"/>
      <c r="BJ19" s="72"/>
      <c r="BK19" s="72"/>
      <c r="BL19" s="72"/>
    </row>
    <row r="20" spans="1:64" ht="13.5" thickBo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64" ht="13.5" customHeight="1" thickBot="1">
      <c r="A21" s="63"/>
      <c r="B21" s="63"/>
      <c r="C21" s="63"/>
      <c r="D21" s="63"/>
      <c r="E21" s="63"/>
      <c r="F21" s="63"/>
      <c r="G21" s="77" t="s">
        <v>175</v>
      </c>
      <c r="H21" s="298" t="s">
        <v>181</v>
      </c>
      <c r="I21" s="298"/>
      <c r="J21" s="298"/>
      <c r="K21" s="298"/>
      <c r="L21" s="298"/>
      <c r="M21" s="298"/>
      <c r="N21" s="298"/>
      <c r="O21" s="298"/>
      <c r="P21" s="298"/>
      <c r="S21" s="72"/>
      <c r="T21" s="78" t="s">
        <v>176</v>
      </c>
      <c r="U21" s="76" t="s">
        <v>177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9" t="s">
        <v>178</v>
      </c>
      <c r="AG21" s="296" t="s">
        <v>162</v>
      </c>
      <c r="AH21" s="296"/>
      <c r="AI21" s="296"/>
      <c r="AJ21" s="296"/>
      <c r="AK21" s="296"/>
      <c r="AL21" s="296"/>
      <c r="AM21" s="296"/>
      <c r="AN21" s="296"/>
      <c r="AO21" s="296"/>
      <c r="AP21" s="73"/>
      <c r="AQ21" s="63"/>
      <c r="AR21" s="72"/>
      <c r="AS21" s="72"/>
      <c r="AT21" s="80" t="s">
        <v>168</v>
      </c>
      <c r="AU21" s="297" t="s">
        <v>179</v>
      </c>
      <c r="AV21" s="297"/>
      <c r="AW21" s="297"/>
      <c r="AX21" s="297"/>
      <c r="AY21" s="297"/>
      <c r="AZ21" s="297"/>
      <c r="BA21" s="297"/>
      <c r="BB21" s="297"/>
      <c r="BC21" s="81"/>
      <c r="BD21" s="63"/>
      <c r="BE21" s="63"/>
      <c r="BF21" s="63"/>
      <c r="BG21" s="63"/>
      <c r="BH21" s="63"/>
      <c r="BI21" s="63"/>
      <c r="BJ21" s="63"/>
      <c r="BK21" s="63"/>
      <c r="BL21" s="63"/>
    </row>
    <row r="22" spans="1:64">
      <c r="A22" s="63"/>
      <c r="B22" s="63"/>
      <c r="C22" s="63"/>
      <c r="D22" s="63"/>
      <c r="E22" s="63"/>
      <c r="F22" s="63"/>
      <c r="G22" s="63"/>
      <c r="H22" s="298"/>
      <c r="I22" s="298"/>
      <c r="J22" s="298"/>
      <c r="K22" s="298"/>
      <c r="L22" s="298"/>
      <c r="M22" s="298"/>
      <c r="N22" s="298"/>
      <c r="O22" s="298"/>
      <c r="P22" s="298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296"/>
      <c r="AH22" s="296"/>
      <c r="AI22" s="296"/>
      <c r="AJ22" s="296"/>
      <c r="AK22" s="296"/>
      <c r="AL22" s="296"/>
      <c r="AM22" s="296"/>
      <c r="AN22" s="296"/>
      <c r="AO22" s="296"/>
      <c r="AP22" s="73"/>
      <c r="AQ22" s="63"/>
      <c r="AR22" s="63"/>
      <c r="AS22" s="63"/>
      <c r="AT22" s="63"/>
      <c r="AU22" s="297"/>
      <c r="AV22" s="297"/>
      <c r="AW22" s="297"/>
      <c r="AX22" s="297"/>
      <c r="AY22" s="297"/>
      <c r="AZ22" s="297"/>
      <c r="BA22" s="297"/>
      <c r="BB22" s="297"/>
      <c r="BC22" s="81"/>
      <c r="BD22" s="63"/>
      <c r="BE22" s="63"/>
      <c r="BF22" s="63"/>
      <c r="BG22" s="63"/>
      <c r="BH22" s="63"/>
      <c r="BI22" s="63"/>
      <c r="BJ22" s="63"/>
      <c r="BK22" s="63"/>
      <c r="BL22" s="63"/>
    </row>
    <row r="23" spans="1:64">
      <c r="A23" s="63"/>
      <c r="B23" s="63"/>
      <c r="C23" s="63"/>
      <c r="D23" s="63"/>
      <c r="E23" s="63"/>
      <c r="F23" s="63"/>
      <c r="G23" s="63"/>
      <c r="H23" s="298"/>
      <c r="I23" s="298"/>
      <c r="J23" s="298"/>
      <c r="K23" s="298"/>
      <c r="L23" s="298"/>
      <c r="M23" s="298"/>
      <c r="N23" s="298"/>
      <c r="O23" s="298"/>
      <c r="P23" s="298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72"/>
      <c r="AW23" s="72"/>
      <c r="AX23" s="72"/>
      <c r="AY23" s="72"/>
      <c r="AZ23" s="72"/>
      <c r="BA23" s="72"/>
      <c r="BB23" s="63"/>
      <c r="BC23" s="63"/>
      <c r="BD23" s="63"/>
      <c r="BE23" s="63"/>
      <c r="BF23" s="63"/>
      <c r="BG23" s="63"/>
      <c r="BH23" s="72"/>
      <c r="BI23" s="72"/>
      <c r="BJ23" s="72"/>
      <c r="BK23" s="72"/>
      <c r="BL23" s="72"/>
    </row>
    <row r="24" spans="1:64">
      <c r="A24" s="63"/>
      <c r="B24" s="63"/>
      <c r="C24" s="63"/>
      <c r="D24" s="63"/>
      <c r="E24" s="63"/>
      <c r="F24" s="63"/>
      <c r="G24" s="82"/>
      <c r="H24" s="76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82"/>
      <c r="U24" s="302"/>
      <c r="V24" s="303"/>
      <c r="W24" s="303"/>
      <c r="X24" s="303"/>
      <c r="Y24" s="303"/>
      <c r="Z24" s="303"/>
      <c r="AA24" s="303"/>
      <c r="AB24" s="30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</sheetData>
  <sheetProtection password="CE20" sheet="1" objects="1" scenarios="1" selectLockedCells="1" selectUnlockedCells="1"/>
  <mergeCells count="340">
    <mergeCell ref="AS14:AS15"/>
    <mergeCell ref="AC10:AC11"/>
    <mergeCell ref="AD10:AD11"/>
    <mergeCell ref="AE10:AE11"/>
    <mergeCell ref="AF10:AF11"/>
    <mergeCell ref="AR10:AR11"/>
    <mergeCell ref="AG14:AG15"/>
    <mergeCell ref="AH14:AH15"/>
    <mergeCell ref="U24:AB24"/>
    <mergeCell ref="AQ14:AQ15"/>
    <mergeCell ref="AF14:AF15"/>
    <mergeCell ref="AD14:AD15"/>
    <mergeCell ref="AE14:AE15"/>
    <mergeCell ref="AJ14:AJ15"/>
    <mergeCell ref="AK14:AK15"/>
    <mergeCell ref="AI14:AI15"/>
    <mergeCell ref="Z14:Z15"/>
    <mergeCell ref="AA14:AA15"/>
    <mergeCell ref="AB14:AB15"/>
    <mergeCell ref="AC14:AC15"/>
    <mergeCell ref="AL12:AL13"/>
    <mergeCell ref="AM12:AM13"/>
    <mergeCell ref="AN12:AN13"/>
    <mergeCell ref="AP12:AP13"/>
    <mergeCell ref="BF5:BG5"/>
    <mergeCell ref="BF6:BF7"/>
    <mergeCell ref="BG6:BG7"/>
    <mergeCell ref="AG18:AO19"/>
    <mergeCell ref="AU18:BB19"/>
    <mergeCell ref="AG21:AO22"/>
    <mergeCell ref="AU21:BB22"/>
    <mergeCell ref="H21:P23"/>
    <mergeCell ref="AX14:AX15"/>
    <mergeCell ref="AY14:AY15"/>
    <mergeCell ref="AZ14:AZ15"/>
    <mergeCell ref="BA14:BA15"/>
    <mergeCell ref="BB14:BB15"/>
    <mergeCell ref="BC14:BC15"/>
    <mergeCell ref="AR14:AR15"/>
    <mergeCell ref="AT14:AT15"/>
    <mergeCell ref="AU14:AU15"/>
    <mergeCell ref="AV14:AV15"/>
    <mergeCell ref="AW14:AW15"/>
    <mergeCell ref="AL14:AL15"/>
    <mergeCell ref="AM14:AM15"/>
    <mergeCell ref="AN14:AN15"/>
    <mergeCell ref="AO14:AO15"/>
    <mergeCell ref="AP14:AP15"/>
    <mergeCell ref="BL14:BL15"/>
    <mergeCell ref="BE14:BE15"/>
    <mergeCell ref="BF14:BF15"/>
    <mergeCell ref="BG14:BG15"/>
    <mergeCell ref="BH14:BH15"/>
    <mergeCell ref="BJ14:BJ15"/>
    <mergeCell ref="BK14:BK15"/>
    <mergeCell ref="BD14:BD15"/>
    <mergeCell ref="BI14:BI15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BL12:BL13"/>
    <mergeCell ref="A14:A15"/>
    <mergeCell ref="B14:B15"/>
    <mergeCell ref="C14:C15"/>
    <mergeCell ref="D14:D15"/>
    <mergeCell ref="E14:E15"/>
    <mergeCell ref="F14:F15"/>
    <mergeCell ref="G14:G15"/>
    <mergeCell ref="BE12:BE13"/>
    <mergeCell ref="BF12:BF13"/>
    <mergeCell ref="BG12:BG13"/>
    <mergeCell ref="BH12:BH13"/>
    <mergeCell ref="BJ12:BJ13"/>
    <mergeCell ref="BK12:BK13"/>
    <mergeCell ref="BD12:BD13"/>
    <mergeCell ref="BI12:BI13"/>
    <mergeCell ref="AX12:AX13"/>
    <mergeCell ref="AY12:AY13"/>
    <mergeCell ref="AZ12:AZ13"/>
    <mergeCell ref="BA12:BA13"/>
    <mergeCell ref="BB12:BB13"/>
    <mergeCell ref="BC12:BC13"/>
    <mergeCell ref="AR12:AR13"/>
    <mergeCell ref="AS12:AS13"/>
    <mergeCell ref="AT12:AT13"/>
    <mergeCell ref="AU12:AU13"/>
    <mergeCell ref="AV12:AV13"/>
    <mergeCell ref="AW12:AW13"/>
    <mergeCell ref="AQ12:AQ13"/>
    <mergeCell ref="AF12:AF13"/>
    <mergeCell ref="AG12:AG13"/>
    <mergeCell ref="AH12:AH13"/>
    <mergeCell ref="AI12:AI13"/>
    <mergeCell ref="AJ12:AJ13"/>
    <mergeCell ref="AK12:AK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BL10:BL11"/>
    <mergeCell ref="A12:A13"/>
    <mergeCell ref="B12:B13"/>
    <mergeCell ref="C12:C13"/>
    <mergeCell ref="D12:D13"/>
    <mergeCell ref="E12:E13"/>
    <mergeCell ref="F12:F13"/>
    <mergeCell ref="G12:G13"/>
    <mergeCell ref="BE10:BE11"/>
    <mergeCell ref="BF10:BF11"/>
    <mergeCell ref="BG10:BG11"/>
    <mergeCell ref="BH10:BH11"/>
    <mergeCell ref="BJ10:BJ11"/>
    <mergeCell ref="BK10:BK11"/>
    <mergeCell ref="BD10:BD11"/>
    <mergeCell ref="BI10:BI11"/>
    <mergeCell ref="AX10:AX11"/>
    <mergeCell ref="AY10:AY11"/>
    <mergeCell ref="AZ10:AZ11"/>
    <mergeCell ref="BA10:BA11"/>
    <mergeCell ref="BB10:BB11"/>
    <mergeCell ref="BC10:BC11"/>
    <mergeCell ref="AM10:AM11"/>
    <mergeCell ref="AS10:AS11"/>
    <mergeCell ref="AT10:AT11"/>
    <mergeCell ref="AU10:AU11"/>
    <mergeCell ref="AV10:AV11"/>
    <mergeCell ref="AW10:AW11"/>
    <mergeCell ref="AL10:AL11"/>
    <mergeCell ref="AO10:AO11"/>
    <mergeCell ref="AQ10:AQ11"/>
    <mergeCell ref="AG10:AG11"/>
    <mergeCell ref="AH10:AH11"/>
    <mergeCell ref="AI10:AI11"/>
    <mergeCell ref="AJ10:AJ11"/>
    <mergeCell ref="AK10:AK11"/>
    <mergeCell ref="Z10:Z11"/>
    <mergeCell ref="AA10:AA11"/>
    <mergeCell ref="AB10:AB11"/>
    <mergeCell ref="AP10:AP11"/>
    <mergeCell ref="T10:T11"/>
    <mergeCell ref="U10:U11"/>
    <mergeCell ref="V10:V11"/>
    <mergeCell ref="W10:W11"/>
    <mergeCell ref="X10:X11"/>
    <mergeCell ref="Y10:Y11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BL8:BL9"/>
    <mergeCell ref="A10:A11"/>
    <mergeCell ref="B10:B11"/>
    <mergeCell ref="C10:C11"/>
    <mergeCell ref="D10:D11"/>
    <mergeCell ref="E10:E11"/>
    <mergeCell ref="F10:F11"/>
    <mergeCell ref="G10:G11"/>
    <mergeCell ref="BE8:BE9"/>
    <mergeCell ref="BF8:BF9"/>
    <mergeCell ref="BG8:BG9"/>
    <mergeCell ref="BH8:BH9"/>
    <mergeCell ref="BJ8:BJ9"/>
    <mergeCell ref="BK8:BK9"/>
    <mergeCell ref="BD8:BD9"/>
    <mergeCell ref="BI8:BI9"/>
    <mergeCell ref="AX8:AX9"/>
    <mergeCell ref="AY8:AY9"/>
    <mergeCell ref="AZ8:AZ9"/>
    <mergeCell ref="BA8:BA9"/>
    <mergeCell ref="BB8:BB9"/>
    <mergeCell ref="BC8:BC9"/>
    <mergeCell ref="AR8:AR9"/>
    <mergeCell ref="AS8:AS9"/>
    <mergeCell ref="AT8:AT9"/>
    <mergeCell ref="AU8:AU9"/>
    <mergeCell ref="AV8:AV9"/>
    <mergeCell ref="AW8:AW9"/>
    <mergeCell ref="N8:N9"/>
    <mergeCell ref="O8:O9"/>
    <mergeCell ref="P8:P9"/>
    <mergeCell ref="Q8:Q9"/>
    <mergeCell ref="R8:R9"/>
    <mergeCell ref="S8:S9"/>
    <mergeCell ref="AF8:AF9"/>
    <mergeCell ref="AG8:AG9"/>
    <mergeCell ref="AH8:AH9"/>
    <mergeCell ref="Z8:Z9"/>
    <mergeCell ref="AA8:AA9"/>
    <mergeCell ref="AB8:AB9"/>
    <mergeCell ref="AC8:AC9"/>
    <mergeCell ref="AD8:AD9"/>
    <mergeCell ref="AE8:AE9"/>
    <mergeCell ref="AP5:AP6"/>
    <mergeCell ref="AQ5:AQ6"/>
    <mergeCell ref="AD5:AD6"/>
    <mergeCell ref="AE5:AE6"/>
    <mergeCell ref="AG5:AG6"/>
    <mergeCell ref="AH5:AH6"/>
    <mergeCell ref="T8:T9"/>
    <mergeCell ref="U8:U9"/>
    <mergeCell ref="V8:V9"/>
    <mergeCell ref="W8:W9"/>
    <mergeCell ref="X8:X9"/>
    <mergeCell ref="Y8:Y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H8:H9"/>
    <mergeCell ref="I8:I9"/>
    <mergeCell ref="J8:J9"/>
    <mergeCell ref="K8:K9"/>
    <mergeCell ref="L8:L9"/>
    <mergeCell ref="M8:M9"/>
    <mergeCell ref="A8:A9"/>
    <mergeCell ref="B8:B9"/>
    <mergeCell ref="C8:C9"/>
    <mergeCell ref="D8:D9"/>
    <mergeCell ref="E8:E9"/>
    <mergeCell ref="F8:F9"/>
    <mergeCell ref="G8:G9"/>
    <mergeCell ref="BE4:BH4"/>
    <mergeCell ref="BJ4:BJ7"/>
    <mergeCell ref="BK4:BK7"/>
    <mergeCell ref="AF4:AF6"/>
    <mergeCell ref="AG4:AI4"/>
    <mergeCell ref="AJ4:AJ6"/>
    <mergeCell ref="AK4:AN4"/>
    <mergeCell ref="AO4:AR4"/>
    <mergeCell ref="AS4:AS6"/>
    <mergeCell ref="AL5:AL6"/>
    <mergeCell ref="AM5:AM6"/>
    <mergeCell ref="AN5:AN6"/>
    <mergeCell ref="AO5:AO6"/>
    <mergeCell ref="AI5:AI6"/>
    <mergeCell ref="AK5:AK6"/>
    <mergeCell ref="BC6:BD6"/>
    <mergeCell ref="AR5:AR6"/>
    <mergeCell ref="AT5:AT6"/>
    <mergeCell ref="AU5:AU6"/>
    <mergeCell ref="AV5:AV6"/>
    <mergeCell ref="AX5:AX6"/>
    <mergeCell ref="AY5:AY6"/>
    <mergeCell ref="AZ5:AZ6"/>
    <mergeCell ref="BA5:BA6"/>
    <mergeCell ref="B5:B6"/>
    <mergeCell ref="C5:C6"/>
    <mergeCell ref="D5:D6"/>
    <mergeCell ref="E5:E6"/>
    <mergeCell ref="G5:G6"/>
    <mergeCell ref="H5:H6"/>
    <mergeCell ref="S4:S6"/>
    <mergeCell ref="T4:V4"/>
    <mergeCell ref="W4:W6"/>
    <mergeCell ref="M5:M6"/>
    <mergeCell ref="O5:O6"/>
    <mergeCell ref="P5:P6"/>
    <mergeCell ref="X4:Z4"/>
    <mergeCell ref="AA4:AA6"/>
    <mergeCell ref="Q5:Q6"/>
    <mergeCell ref="R5:R6"/>
    <mergeCell ref="T5:T6"/>
    <mergeCell ref="U5:U6"/>
    <mergeCell ref="V5:V6"/>
    <mergeCell ref="X5:X6"/>
    <mergeCell ref="I5:I6"/>
    <mergeCell ref="K5:K6"/>
    <mergeCell ref="L5:L6"/>
    <mergeCell ref="AB4:AE4"/>
    <mergeCell ref="Y5:Y6"/>
    <mergeCell ref="Z5:Z6"/>
    <mergeCell ref="AB5:AB6"/>
    <mergeCell ref="AC5:AC6"/>
    <mergeCell ref="A1:BA1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BL4:BL7"/>
    <mergeCell ref="BE5:BE7"/>
    <mergeCell ref="BH5:BH7"/>
    <mergeCell ref="AT4:AV4"/>
    <mergeCell ref="AW4:AW6"/>
    <mergeCell ref="AX4:BA4"/>
    <mergeCell ref="BB4:BB7"/>
    <mergeCell ref="BC4:BD5"/>
    <mergeCell ref="BI4:BI7"/>
  </mergeCells>
  <pageMargins left="0.39370078740157483" right="0.39370078740157483" top="0.39370078740157483" bottom="0.39370078740157483" header="0" footer="0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P33"/>
  <sheetViews>
    <sheetView tabSelected="1" view="pageBreakPreview" topLeftCell="C1" zoomScale="90" workbookViewId="0">
      <selection activeCell="L1" sqref="L1:P4"/>
    </sheetView>
  </sheetViews>
  <sheetFormatPr defaultRowHeight="12.75"/>
  <sheetData>
    <row r="1" spans="3:16" ht="12.75" customHeight="1">
      <c r="C1" s="163"/>
      <c r="D1" s="163"/>
      <c r="E1" s="163"/>
      <c r="F1" s="163"/>
      <c r="G1" s="163"/>
      <c r="H1" s="119"/>
      <c r="I1" s="119"/>
      <c r="J1" s="119"/>
      <c r="K1" s="119"/>
      <c r="L1" s="163" t="s">
        <v>267</v>
      </c>
      <c r="M1" s="163"/>
      <c r="N1" s="163"/>
      <c r="O1" s="163"/>
      <c r="P1" s="163"/>
    </row>
    <row r="2" spans="3:16" ht="15.75" customHeight="1">
      <c r="C2" s="163"/>
      <c r="D2" s="163"/>
      <c r="E2" s="163"/>
      <c r="F2" s="163"/>
      <c r="G2" s="163"/>
      <c r="H2" s="120"/>
      <c r="I2" s="119"/>
      <c r="J2" s="119"/>
      <c r="K2" s="119"/>
      <c r="L2" s="163"/>
      <c r="M2" s="163"/>
      <c r="N2" s="163"/>
      <c r="O2" s="163"/>
      <c r="P2" s="163"/>
    </row>
    <row r="3" spans="3:16" ht="18.75">
      <c r="C3" s="163"/>
      <c r="D3" s="163"/>
      <c r="E3" s="163"/>
      <c r="F3" s="163"/>
      <c r="G3" s="163"/>
      <c r="H3" s="139"/>
      <c r="I3" s="139"/>
      <c r="J3" s="139"/>
      <c r="K3" s="139"/>
      <c r="L3" s="163"/>
      <c r="M3" s="163"/>
      <c r="N3" s="163"/>
      <c r="O3" s="163"/>
      <c r="P3" s="163"/>
    </row>
    <row r="4" spans="3:16" ht="59.25" customHeight="1">
      <c r="C4" s="163"/>
      <c r="D4" s="163"/>
      <c r="E4" s="163"/>
      <c r="F4" s="163"/>
      <c r="G4" s="163"/>
      <c r="H4" s="119"/>
      <c r="I4" s="119"/>
      <c r="J4" s="119"/>
      <c r="K4" s="119"/>
      <c r="L4" s="163"/>
      <c r="M4" s="163"/>
      <c r="N4" s="163"/>
      <c r="O4" s="163"/>
      <c r="P4" s="163"/>
    </row>
    <row r="6" spans="3:16" ht="64.5" customHeight="1"/>
    <row r="7" spans="3:16" ht="25.5">
      <c r="D7" s="165" t="s">
        <v>239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3:16" ht="18.75">
      <c r="H8" s="4"/>
      <c r="I8" s="4"/>
      <c r="J8" s="4"/>
      <c r="K8" s="4"/>
      <c r="L8" s="4"/>
    </row>
    <row r="9" spans="3:16" ht="63" customHeight="1">
      <c r="E9" s="166" t="s">
        <v>224</v>
      </c>
      <c r="F9" s="166"/>
      <c r="G9" s="166"/>
      <c r="H9" s="166"/>
      <c r="I9" s="166"/>
      <c r="J9" s="166"/>
      <c r="K9" s="166"/>
      <c r="L9" s="166"/>
      <c r="M9" s="166"/>
      <c r="N9" s="166"/>
    </row>
    <row r="10" spans="3:16" ht="16.5" customHeight="1"/>
    <row r="11" spans="3:16" ht="20.25" customHeight="1">
      <c r="E11" s="164" t="s">
        <v>240</v>
      </c>
      <c r="F11" s="164"/>
      <c r="G11" s="164"/>
      <c r="H11" s="164"/>
      <c r="I11" s="164"/>
      <c r="J11" s="164"/>
      <c r="K11" s="164"/>
      <c r="L11" s="164"/>
      <c r="M11" s="164"/>
      <c r="N11" s="164"/>
    </row>
    <row r="12" spans="3:16" ht="41.25" customHeight="1"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3:16" ht="18" customHeight="1"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3:16" ht="20.25" customHeight="1">
      <c r="D14" s="164" t="s">
        <v>67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3:16" ht="20.25" customHeight="1">
      <c r="D15" s="162"/>
      <c r="E15" s="162"/>
      <c r="F15" s="162"/>
      <c r="G15" s="162"/>
      <c r="H15" s="162"/>
      <c r="I15" s="162"/>
      <c r="J15" s="162"/>
      <c r="K15" s="162"/>
    </row>
    <row r="17" spans="9:14" ht="38.25" customHeight="1">
      <c r="J17" s="158" t="s">
        <v>84</v>
      </c>
      <c r="K17" s="158"/>
      <c r="L17" s="158"/>
      <c r="M17" s="158"/>
      <c r="N17" s="158"/>
    </row>
    <row r="18" spans="9:14" ht="18.75" customHeight="1">
      <c r="J18" s="158" t="s">
        <v>66</v>
      </c>
      <c r="K18" s="158"/>
      <c r="L18" s="158"/>
      <c r="M18" s="158"/>
      <c r="N18" s="158"/>
    </row>
    <row r="19" spans="9:14" ht="36.75" customHeight="1">
      <c r="J19" s="158" t="s">
        <v>85</v>
      </c>
      <c r="K19" s="158"/>
      <c r="L19" s="158"/>
      <c r="M19" s="158"/>
      <c r="N19" s="158"/>
    </row>
    <row r="20" spans="9:14" ht="24.95" customHeight="1">
      <c r="J20" s="161" t="s">
        <v>68</v>
      </c>
      <c r="K20" s="158"/>
      <c r="L20" s="158"/>
      <c r="M20" s="158"/>
      <c r="N20" s="158"/>
    </row>
    <row r="22" spans="9:14" ht="18.75">
      <c r="J22" s="158" t="s">
        <v>86</v>
      </c>
      <c r="K22" s="158"/>
      <c r="L22" s="158"/>
      <c r="M22" s="158"/>
      <c r="N22" s="158"/>
    </row>
    <row r="23" spans="9:14" ht="20.100000000000001" customHeight="1">
      <c r="J23" s="159" t="s">
        <v>225</v>
      </c>
      <c r="K23" s="160"/>
      <c r="L23" s="160"/>
      <c r="M23" s="160"/>
      <c r="N23" s="160"/>
    </row>
    <row r="24" spans="9:14" ht="20.100000000000001" customHeight="1">
      <c r="J24" s="160"/>
      <c r="K24" s="160"/>
      <c r="L24" s="160"/>
      <c r="M24" s="160"/>
      <c r="N24" s="160"/>
    </row>
    <row r="27" spans="9:14" ht="18.75">
      <c r="M27" s="2"/>
      <c r="N27" s="2"/>
    </row>
    <row r="29" spans="9:14" ht="15.75">
      <c r="I29" s="3"/>
      <c r="J29" s="3"/>
      <c r="K29" s="3"/>
      <c r="L29" s="3"/>
    </row>
    <row r="31" spans="9:14">
      <c r="K31" s="1"/>
    </row>
    <row r="32" spans="9:14">
      <c r="K32" s="1"/>
    </row>
    <row r="33" spans="11:11">
      <c r="K33" s="1"/>
    </row>
  </sheetData>
  <sheetProtection password="CE20" sheet="1" objects="1" scenarios="1" selectLockedCells="1" selectUnlockedCells="1"/>
  <mergeCells count="13">
    <mergeCell ref="C1:G4"/>
    <mergeCell ref="L1:P4"/>
    <mergeCell ref="E9:N9"/>
    <mergeCell ref="E11:N12"/>
    <mergeCell ref="D14:N14"/>
    <mergeCell ref="J23:N24"/>
    <mergeCell ref="D7:O7"/>
    <mergeCell ref="D15:K15"/>
    <mergeCell ref="J17:N17"/>
    <mergeCell ref="J18:N18"/>
    <mergeCell ref="J19:N19"/>
    <mergeCell ref="J20:N20"/>
    <mergeCell ref="J22:N22"/>
  </mergeCells>
  <printOptions horizontalCentered="1" verticalCentered="1"/>
  <pageMargins left="0.39370078740157483" right="0.39370078740157483" top="0.39370078740157483" bottom="0.39370078740157483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 лист </vt:lpstr>
      <vt:lpstr>план </vt:lpstr>
      <vt:lpstr>график</vt:lpstr>
      <vt:lpstr>тит лист  (2)</vt:lpstr>
      <vt:lpstr>график!Область_печати</vt:lpstr>
      <vt:lpstr>'план '!Область_печати</vt:lpstr>
      <vt:lpstr>'тит лист '!Область_печати</vt:lpstr>
      <vt:lpstr>'тит лист 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2017-12-20T09:51:49Z</cp:lastPrinted>
  <dcterms:created xsi:type="dcterms:W3CDTF">2011-01-22T15:48:18Z</dcterms:created>
  <dcterms:modified xsi:type="dcterms:W3CDTF">2018-01-25T07:21:43Z</dcterms:modified>
</cp:coreProperties>
</file>