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105" windowWidth="15210" windowHeight="9510" activeTab="3"/>
  </bookViews>
  <sheets>
    <sheet name="тит лист " sheetId="1" r:id="rId1"/>
    <sheet name="ПЛАН" sheetId="2" r:id="rId2"/>
    <sheet name="график" sheetId="3" r:id="rId3"/>
    <sheet name="тит лист  (2)" sheetId="5" r:id="rId4"/>
  </sheets>
  <externalReferences>
    <externalReference r:id="rId5"/>
  </externalReferences>
  <definedNames>
    <definedName name="Z_2BA2444E_3891_440B_861D_758779839FE0_.wvu.PrintArea" localSheetId="2" hidden="1">график!$A$1:$BL$23</definedName>
    <definedName name="Z_2BA2444E_3891_440B_861D_758779839FE0_.wvu.PrintArea" localSheetId="1" hidden="1">ПЛАН!$A$1:$Q$69</definedName>
    <definedName name="Z_2BA2444E_3891_440B_861D_758779839FE0_.wvu.PrintArea" localSheetId="0" hidden="1">'тит лист '!$A$1:$N$25</definedName>
    <definedName name="Z_2BA2444E_3891_440B_861D_758779839FE0_.wvu.PrintArea" localSheetId="3" hidden="1">'тит лист  (2)'!$A$1:$N$25</definedName>
    <definedName name="Z_D3131143_2E0A_45BE_8F18_97DACCEBB08D_.wvu.PrintArea" localSheetId="2" hidden="1">график!$A$1:$BL$23</definedName>
    <definedName name="Z_D3131143_2E0A_45BE_8F18_97DACCEBB08D_.wvu.PrintArea" localSheetId="1" hidden="1">ПЛАН!$A$1:$Q$69</definedName>
    <definedName name="Z_D3131143_2E0A_45BE_8F18_97DACCEBB08D_.wvu.PrintArea" localSheetId="0" hidden="1">'тит лист '!$A$1:$N$25</definedName>
    <definedName name="Z_D3131143_2E0A_45BE_8F18_97DACCEBB08D_.wvu.PrintArea" localSheetId="3" hidden="1">'тит лист  (2)'!$A$1:$N$25</definedName>
    <definedName name="_xlnm.Print_Area" localSheetId="2">график!$A$1:$BL$23</definedName>
    <definedName name="_xlnm.Print_Area" localSheetId="1">ПЛАН!$A$1:$Q$69</definedName>
    <definedName name="_xlnm.Print_Area" localSheetId="0">'тит лист '!$A$1:$N$25</definedName>
    <definedName name="_xlnm.Print_Area" localSheetId="3">'тит лист  (2)'!$A$1:$N$25</definedName>
    <definedName name="ОбязУчебНагрузка">[1]Нормы!$B$3</definedName>
  </definedNames>
  <calcPr calcId="124519"/>
  <customWorkbookViews>
    <customWorkbookView name="Ольга - Личное представление" guid="{2BA2444E-3891-440B-861D-758779839FE0}" mergeInterval="0" personalView="1" maximized="1" windowWidth="1147" windowHeight="530" activeSheetId="2" showComments="commIndAndComment"/>
    <customWorkbookView name="Оля - Личное представление" guid="{D3131143-2E0A-45BE-8F18-97DACCEBB08D}" mergeInterval="0" personalView="1" maximized="1" xWindow="1" yWindow="1" windowWidth="1401" windowHeight="680" activeSheetId="2"/>
  </customWorkbookViews>
</workbook>
</file>

<file path=xl/calcChain.xml><?xml version="1.0" encoding="utf-8"?>
<calcChain xmlns="http://schemas.openxmlformats.org/spreadsheetml/2006/main">
  <c r="BL10" i="3"/>
  <c r="T28" i="2" l="1"/>
  <c r="S28"/>
  <c r="S25"/>
  <c r="T25"/>
  <c r="T23"/>
  <c r="S23"/>
  <c r="T9" l="1"/>
  <c r="S9"/>
  <c r="H52" l="1"/>
  <c r="I52"/>
  <c r="J52"/>
  <c r="K52"/>
  <c r="L52"/>
  <c r="M52"/>
  <c r="N52"/>
  <c r="O52"/>
  <c r="P52"/>
  <c r="Q52"/>
  <c r="N47" l="1"/>
  <c r="J47"/>
  <c r="H47"/>
  <c r="O47"/>
  <c r="K47"/>
  <c r="E52"/>
  <c r="P47"/>
  <c r="L47"/>
  <c r="Q47"/>
  <c r="M47"/>
  <c r="I47"/>
  <c r="E47"/>
  <c r="G52" l="1"/>
  <c r="F58" l="1"/>
  <c r="D58" s="1"/>
  <c r="F57"/>
  <c r="D57" s="1"/>
  <c r="F56"/>
  <c r="D56" s="1"/>
  <c r="F54"/>
  <c r="F52" s="1"/>
  <c r="F51"/>
  <c r="D51" s="1"/>
  <c r="F50"/>
  <c r="D50" s="1"/>
  <c r="F45"/>
  <c r="G45" s="1"/>
  <c r="F44"/>
  <c r="G44" s="1"/>
  <c r="F43"/>
  <c r="G43" s="1"/>
  <c r="F42"/>
  <c r="D42" s="1"/>
  <c r="F41"/>
  <c r="G41" s="1"/>
  <c r="F40"/>
  <c r="G40" s="1"/>
  <c r="F39"/>
  <c r="D39" s="1"/>
  <c r="F38"/>
  <c r="D38" s="1"/>
  <c r="F37"/>
  <c r="G37" s="1"/>
  <c r="F36"/>
  <c r="G36" s="1"/>
  <c r="F35"/>
  <c r="D35" s="1"/>
  <c r="F34"/>
  <c r="G34" s="1"/>
  <c r="D47" l="1"/>
  <c r="G50"/>
  <c r="D54"/>
  <c r="D52" s="1"/>
  <c r="F47"/>
  <c r="D43"/>
  <c r="G39"/>
  <c r="D44"/>
  <c r="D36"/>
  <c r="G38"/>
  <c r="D40"/>
  <c r="G42"/>
  <c r="G56"/>
  <c r="D34"/>
  <c r="D37"/>
  <c r="D41"/>
  <c r="D45"/>
  <c r="G47" l="1"/>
  <c r="F20"/>
  <c r="G20" s="1"/>
  <c r="F19"/>
  <c r="D19" s="1"/>
  <c r="F18"/>
  <c r="D18" s="1"/>
  <c r="F17"/>
  <c r="D17" s="1"/>
  <c r="F16"/>
  <c r="G16" s="1"/>
  <c r="F15"/>
  <c r="D15" s="1"/>
  <c r="F14"/>
  <c r="D14" s="1"/>
  <c r="F13"/>
  <c r="D13" s="1"/>
  <c r="F12"/>
  <c r="G12" s="1"/>
  <c r="F11"/>
  <c r="D11" s="1"/>
  <c r="F10"/>
  <c r="D10" s="1"/>
  <c r="F9"/>
  <c r="D9" s="1"/>
  <c r="L64"/>
  <c r="J64"/>
  <c r="G19" l="1"/>
  <c r="G11"/>
  <c r="G15"/>
  <c r="G13"/>
  <c r="G9"/>
  <c r="G17"/>
  <c r="G10"/>
  <c r="G14"/>
  <c r="G18"/>
  <c r="D12"/>
  <c r="D16"/>
  <c r="D20"/>
  <c r="Q64" l="1"/>
  <c r="O64"/>
  <c r="P64"/>
  <c r="N64"/>
  <c r="M64"/>
  <c r="E55"/>
  <c r="E46" s="1"/>
  <c r="H55"/>
  <c r="H46" s="1"/>
  <c r="I55"/>
  <c r="I46" s="1"/>
  <c r="J55"/>
  <c r="J46" s="1"/>
  <c r="K55"/>
  <c r="K46" s="1"/>
  <c r="L55"/>
  <c r="L46" s="1"/>
  <c r="M55"/>
  <c r="M46" s="1"/>
  <c r="N55"/>
  <c r="N46" s="1"/>
  <c r="O55"/>
  <c r="O46" s="1"/>
  <c r="P55"/>
  <c r="P46" s="1"/>
  <c r="Q55"/>
  <c r="Q46" s="1"/>
  <c r="O28"/>
  <c r="P28"/>
  <c r="Q28"/>
  <c r="K64"/>
  <c r="BE16" i="3" l="1"/>
  <c r="BF16"/>
  <c r="BG16"/>
  <c r="BH16"/>
  <c r="BI16"/>
  <c r="BJ16"/>
  <c r="BK16"/>
  <c r="BC16"/>
  <c r="BD10"/>
  <c r="BD12"/>
  <c r="BD14"/>
  <c r="BD8"/>
  <c r="BL12"/>
  <c r="BL14"/>
  <c r="BL8"/>
  <c r="BD16" l="1"/>
  <c r="BL16"/>
  <c r="Q8" i="2"/>
  <c r="P8"/>
  <c r="O8"/>
  <c r="N8"/>
  <c r="M8"/>
  <c r="L8"/>
  <c r="K8"/>
  <c r="J8"/>
  <c r="I8"/>
  <c r="H8"/>
  <c r="E8"/>
  <c r="E33"/>
  <c r="H33"/>
  <c r="I33"/>
  <c r="J33"/>
  <c r="K33"/>
  <c r="L33"/>
  <c r="M33"/>
  <c r="N33"/>
  <c r="O33"/>
  <c r="P33"/>
  <c r="Q33"/>
  <c r="F8" l="1"/>
  <c r="D8" l="1"/>
  <c r="G8"/>
  <c r="K66"/>
  <c r="L66"/>
  <c r="M66"/>
  <c r="N66"/>
  <c r="O66"/>
  <c r="P66"/>
  <c r="J66"/>
  <c r="J65"/>
  <c r="K65"/>
  <c r="M65"/>
  <c r="N65"/>
  <c r="O65"/>
  <c r="P65"/>
  <c r="Q65"/>
  <c r="L65"/>
  <c r="S56"/>
  <c r="P32" l="1"/>
  <c r="P22"/>
  <c r="Q22"/>
  <c r="I22"/>
  <c r="J22"/>
  <c r="K22"/>
  <c r="L22"/>
  <c r="M22"/>
  <c r="N22"/>
  <c r="O22"/>
  <c r="J28"/>
  <c r="K28"/>
  <c r="L28"/>
  <c r="M28"/>
  <c r="N28"/>
  <c r="E22"/>
  <c r="H22"/>
  <c r="F23"/>
  <c r="G23" s="1"/>
  <c r="F24"/>
  <c r="D24" s="1"/>
  <c r="F25"/>
  <c r="D25" s="1"/>
  <c r="F26"/>
  <c r="G26" s="1"/>
  <c r="E28"/>
  <c r="H28"/>
  <c r="I28"/>
  <c r="F29"/>
  <c r="D29" s="1"/>
  <c r="F30"/>
  <c r="D30" s="1"/>
  <c r="P60" l="1"/>
  <c r="G24"/>
  <c r="D55"/>
  <c r="D46" s="1"/>
  <c r="F55"/>
  <c r="F46" s="1"/>
  <c r="F33"/>
  <c r="D28"/>
  <c r="D26"/>
  <c r="G30"/>
  <c r="F28"/>
  <c r="G29"/>
  <c r="G25"/>
  <c r="D23"/>
  <c r="F22"/>
  <c r="H32"/>
  <c r="H60" s="1"/>
  <c r="L32"/>
  <c r="L60" s="1"/>
  <c r="K32"/>
  <c r="K60" s="1"/>
  <c r="J32"/>
  <c r="J60" s="1"/>
  <c r="I32"/>
  <c r="I60" s="1"/>
  <c r="Q32"/>
  <c r="Q60" s="1"/>
  <c r="M32"/>
  <c r="N32"/>
  <c r="N60" s="1"/>
  <c r="E32"/>
  <c r="E60" s="1"/>
  <c r="O32"/>
  <c r="G22" l="1"/>
  <c r="G55"/>
  <c r="G46" s="1"/>
  <c r="G33"/>
  <c r="D33"/>
  <c r="D32" s="1"/>
  <c r="D22"/>
  <c r="F32"/>
  <c r="F60" s="1"/>
  <c r="S60" s="1"/>
  <c r="G28"/>
  <c r="D60" l="1"/>
  <c r="G32"/>
  <c r="G60" s="1"/>
</calcChain>
</file>

<file path=xl/sharedStrings.xml><?xml version="1.0" encoding="utf-8"?>
<sst xmlns="http://schemas.openxmlformats.org/spreadsheetml/2006/main" count="411" uniqueCount="258">
  <si>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</si>
  <si>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</si>
  <si>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</si>
  <si>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</si>
  <si>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</si>
  <si>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</si>
  <si>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</si>
  <si>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</si>
  <si>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</si>
  <si>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</si>
  <si>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</si>
  <si>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</si>
  <si>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</si>
  <si>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</si>
  <si>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</si>
  <si>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</si>
  <si>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</si>
  <si>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</si>
  <si>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</si>
  <si>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</si>
  <si>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</si>
  <si>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</si>
  <si>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</si>
  <si>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</si>
  <si>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</si>
  <si>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</si>
  <si>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</si>
  <si>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</si>
  <si>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</si>
  <si>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</si>
  <si>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</si>
  <si>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</si>
  <si>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</si>
  <si>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</si>
  <si>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</si>
  <si>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</si>
  <si>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</si>
  <si>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</si>
  <si>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</si>
  <si>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</si>
  <si>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</si>
  <si>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</si>
  <si>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</si>
  <si>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</si>
  <si>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</si>
  <si>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</si>
  <si>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</si>
  <si>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</si>
  <si>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</si>
  <si>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</si>
  <si>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</si>
  <si>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</si>
  <si>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</si>
  <si>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</si>
  <si>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</si>
  <si>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</si>
  <si>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</si>
  <si>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</si>
  <si>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</si>
  <si>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</si>
  <si>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</si>
  <si>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</si>
  <si>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</si>
  <si>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</si>
  <si>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</si>
  <si>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</si>
  <si>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</si>
  <si>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</si>
  <si>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</si>
  <si>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</si>
  <si>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</si>
  <si>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</si>
  <si>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</si>
  <si>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</si>
  <si>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Экологические основы природопользования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</si>
  <si>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</si>
  <si>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</si>
  <si>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</si>
  <si>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</si>
  <si>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</si>
  <si>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</si>
  <si>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</si>
  <si>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</si>
  <si>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</si>
  <si>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</si>
  <si>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</si>
  <si>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</si>
  <si>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</si>
  <si>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</si>
  <si>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</si>
  <si>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</si>
  <si>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</si>
  <si>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</si>
  <si>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</si>
  <si>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</si>
  <si>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</si>
  <si>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Охрана труда</t>
  </si>
  <si>
    <t>ОП.10</t>
  </si>
  <si>
    <t>ОП.11</t>
  </si>
  <si>
    <t>Микропроцессорные системы управления</t>
  </si>
  <si>
    <t>-/ДЗ/ДЗ</t>
  </si>
  <si>
    <t>Э/ДЗ/ДЗ</t>
  </si>
  <si>
    <t>Техническое обслуживание и ремонт автотранспорта</t>
  </si>
  <si>
    <t>Устройство автомобилей</t>
  </si>
  <si>
    <t>МДК.01.02</t>
  </si>
  <si>
    <t>Техническое обслуживание и ремонт автомобильного транспорта</t>
  </si>
  <si>
    <t>Э/Э/Э/Э</t>
  </si>
  <si>
    <t>Организация деятельности коллектива исполнителей</t>
  </si>
  <si>
    <t>Управление коллективом исполнителей</t>
  </si>
  <si>
    <t>Производственная практика ( по профилю специальности)</t>
  </si>
  <si>
    <t>Теоретические основы выполнения работ по профессии "Слесарь по ремонту автомобилей"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</si>
  <si>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</si>
  <si>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</si>
  <si>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</si>
  <si>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</si>
  <si>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</si>
  <si>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</si>
  <si>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</si>
  <si>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</si>
  <si>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</si>
  <si>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</si>
  <si>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</si>
  <si>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</si>
  <si>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</si>
  <si>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</si>
  <si>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</si>
  <si>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</si>
  <si>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</si>
  <si>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</si>
  <si>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</si>
  <si>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</si>
  <si>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</si>
  <si>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</si>
  <si>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</si>
  <si>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</si>
  <si>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</si>
  <si>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</si>
  <si>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</si>
  <si>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</si>
  <si>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</si>
  <si>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</si>
  <si>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</si>
  <si>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</si>
  <si>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</si>
  <si>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</si>
  <si>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</si>
  <si>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</si>
  <si>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</si>
  <si>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</si>
  <si>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</si>
  <si>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</si>
  <si>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</si>
  <si>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</si>
  <si>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</si>
  <si>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</si>
  <si>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</si>
  <si>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</si>
  <si>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</si>
  <si>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</si>
  <si>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</si>
  <si>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</si>
  <si>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</si>
  <si>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</si>
  <si>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</si>
  <si>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</si>
  <si>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</si>
  <si>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</si>
  <si>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</si>
  <si>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</si>
  <si>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</si>
  <si>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</si>
  <si>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</si>
  <si>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</si>
  <si>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</si>
  <si>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</si>
  <si>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</si>
  <si>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</si>
  <si>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</si>
  <si>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</si>
  <si>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</si>
  <si>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</si>
  <si>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</si>
  <si>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</si>
  <si>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</si>
  <si>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</si>
  <si>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</si>
  <si>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</si>
  <si>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</si>
  <si>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</si>
  <si>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</si>
  <si>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</si>
  <si>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</si>
  <si>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</si>
  <si>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</si>
  <si>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</si>
  <si>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</si>
  <si>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</si>
  <si>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</si>
  <si>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</si>
  <si>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</si>
  <si>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 </t>
    </r>
    <r>
      <rPr>
        <b/>
        <u/>
        <sz val="16"/>
        <rFont val="Times New Roman"/>
        <family val="1"/>
        <charset val="204"/>
      </rPr>
      <t xml:space="preserve">23.02.03 Техническое обслуживание и ремонт автомобильного транспорта 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</si>
  <si>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</si>
  <si>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государственного бюджетного профессионального                       образовательного учреждения Ростовской области                               «Таганрогский авиационный колледж имени В.М. Петлякова»</t>
  </si>
  <si>
    <t xml:space="preserve">среднего общего образования </t>
  </si>
  <si>
    <t>-/-/-/-/-/ДЗ</t>
  </si>
  <si>
    <t>-/З/-/З/-/ДЗ</t>
  </si>
  <si>
    <t>производственной практики</t>
  </si>
  <si>
    <t>Х</t>
  </si>
  <si>
    <t>Профессиональный учебный цикл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</si>
  <si>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</si>
  <si>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</si>
  <si>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</si>
  <si>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</si>
  <si>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</si>
  <si>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3                   семестр 16 нед.</t>
  </si>
  <si>
    <t>5                   семестр 16 нед.</t>
  </si>
  <si>
    <t>обучение по учебным циклам</t>
  </si>
  <si>
    <t>Э/ДЗ</t>
  </si>
  <si>
    <t>Коээфициент практикоориентированности</t>
  </si>
  <si>
    <t>Выполнение работ по профессии рабочего, должности служащего "Слесарь по ремонту автомобилей"</t>
  </si>
  <si>
    <t>КАЛЕНДАРНЫЙ УЧЕБНЫЙ ГРАФИК</t>
  </si>
  <si>
    <t>ОП.12</t>
  </si>
  <si>
    <t>ДЗ/Э/-/Э</t>
  </si>
  <si>
    <t>ДЗ/ДЗ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</si>
  <si>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</si>
  <si>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</si>
  <si>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</si>
  <si>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</si>
  <si>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</si>
  <si>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</si>
  <si>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</si>
  <si>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</si>
  <si>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</si>
  <si>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</si>
  <si>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</si>
  <si>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</si>
  <si>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</si>
  <si>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Информатика и информационно-коммуникационные технологии</t>
  </si>
  <si>
    <t>ОДП.12</t>
  </si>
  <si>
    <t>0/9/3</t>
  </si>
  <si>
    <t>МДК.01.03</t>
  </si>
  <si>
    <t>Разработка рабочего проекта с применением информационно-коммуникационных технологий</t>
  </si>
  <si>
    <t>Основы предпринимательской деятельности</t>
  </si>
  <si>
    <t>ДЗ/ДЗ/ДЗ</t>
  </si>
  <si>
    <t>специальность 23.02.03 Техническое обслуживание и ремонт автомобильного транспорта</t>
  </si>
  <si>
    <t>4                   семестр 23 нед.</t>
  </si>
  <si>
    <t>6                   семестр 23 нед.</t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</si>
  <si>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</si>
  <si>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</si>
  <si>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t>8                   семестр 13 нед.</t>
  </si>
  <si>
    <t>7                   семестр 17 нед.</t>
  </si>
  <si>
    <t xml:space="preserve">2. План учебного процесса (основная профессиональная образовательная программа подготовки специалистов среднего звена) </t>
  </si>
  <si>
    <t>0/12/4</t>
  </si>
  <si>
    <t>0/12/6</t>
  </si>
  <si>
    <t>0/24/10</t>
  </si>
  <si>
    <r>
      <t xml:space="preserve">                              СОГЛАСОВАНО                                                                                                                                                             Главный механик "ТаганрогТехСервис"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 М.Б. Краснов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25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</si>
  <si>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</si>
  <si>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 xml:space="preserve">14 </t>
    </r>
    <r>
      <rPr>
        <sz val="14"/>
        <rFont val="Times New Roman"/>
        <family val="1"/>
        <charset val="204"/>
      </rPr>
      <t xml:space="preserve">г.                     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</si>
</sst>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8" borderId="0" xfId="0" applyFill="1" applyAlignment="1">
      <alignment vertical="center"/>
    </xf>
    <xf numFmtId="0" fontId="11" fillId="4" borderId="3" xfId="0" applyFont="1" applyFill="1" applyBorder="1" applyAlignment="1">
      <alignment horizontal="center" vertical="center" textRotation="90"/>
    </xf>
    <xf numFmtId="0" fontId="30" fillId="0" borderId="0" xfId="0" applyFont="1" applyFill="1" applyAlignment="1">
      <alignment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49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 applyProtection="1">
      <alignment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 wrapText="1"/>
    </xf>
    <xf numFmtId="0" fontId="5" fillId="5" borderId="4" xfId="0" applyFont="1" applyFill="1" applyBorder="1"/>
    <xf numFmtId="0" fontId="5" fillId="5" borderId="1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quotePrefix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wrapText="1"/>
    </xf>
    <xf numFmtId="2" fontId="0" fillId="0" borderId="0" xfId="0" applyNumberFormat="1" applyFont="1" applyFill="1" applyAlignment="1">
      <alignment vertical="center"/>
    </xf>
    <xf numFmtId="164" fontId="0" fillId="0" borderId="0" xfId="0" applyNumberForma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/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0" xfId="0" applyFill="1"/>
    <xf numFmtId="0" fontId="11" fillId="4" borderId="10" xfId="0" applyFont="1" applyFill="1" applyBorder="1"/>
    <xf numFmtId="0" fontId="11" fillId="4" borderId="7" xfId="0" applyFont="1" applyFill="1" applyBorder="1"/>
    <xf numFmtId="0" fontId="11" fillId="4" borderId="1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11" fillId="4" borderId="15" xfId="0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center" vertical="center"/>
    </xf>
    <xf numFmtId="2" fontId="0" fillId="4" borderId="0" xfId="0" applyNumberFormat="1" applyFill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4" borderId="0" xfId="0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left"/>
    </xf>
    <xf numFmtId="0" fontId="5" fillId="5" borderId="38" xfId="0" applyFont="1" applyFill="1" applyBorder="1" applyAlignment="1">
      <alignment horizontal="left"/>
    </xf>
    <xf numFmtId="0" fontId="5" fillId="5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16" fillId="6" borderId="5" xfId="0" applyNumberFormat="1" applyFont="1" applyFill="1" applyBorder="1" applyAlignment="1" applyProtection="1">
      <alignment horizontal="center" vertical="center"/>
      <protection locked="0"/>
    </xf>
    <xf numFmtId="49" fontId="16" fillId="6" borderId="3" xfId="0" applyNumberFormat="1" applyFont="1" applyFill="1" applyBorder="1" applyAlignment="1" applyProtection="1">
      <alignment horizontal="center" vertical="center"/>
      <protection locked="0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99"/>
      <color rgb="FF66FF33"/>
      <color rgb="FF33CC33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aryshnikova/NBaryshnikova/&#1055;&#1054;%20&#1053;&#1054;&#1042;&#1067;&#1052;%20&#1057;&#1058;&#1040;&#1053;&#1044;&#1040;&#1056;&#1058;&#1040;&#1052;/&#1064;&#1072;&#1073;&#1083;&#1086;&#1085;&#1099;%20&#1059;&#1055;/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workbookViewId="0">
      <selection activeCell="H16" sqref="H16"/>
    </sheetView>
  </sheetViews>
  <sheetFormatPr defaultRowHeight="12.75"/>
  <sheetData>
    <row r="1" spans="1:15" ht="12.75" customHeight="1">
      <c r="A1" s="157" t="s">
        <v>255</v>
      </c>
      <c r="B1" s="157"/>
      <c r="C1" s="157"/>
      <c r="D1" s="157"/>
      <c r="E1" s="157"/>
      <c r="F1" s="88"/>
      <c r="G1" s="88"/>
      <c r="H1" s="88"/>
      <c r="I1" s="88"/>
      <c r="J1" s="157" t="s">
        <v>256</v>
      </c>
      <c r="K1" s="157"/>
      <c r="L1" s="157"/>
      <c r="M1" s="157"/>
      <c r="N1" s="157"/>
    </row>
    <row r="2" spans="1:15" ht="15.75" customHeight="1">
      <c r="A2" s="157"/>
      <c r="B2" s="157"/>
      <c r="C2" s="157"/>
      <c r="D2" s="157"/>
      <c r="E2" s="157"/>
      <c r="F2" s="89"/>
      <c r="G2" s="88"/>
      <c r="H2" s="88"/>
      <c r="I2" s="88"/>
      <c r="J2" s="157"/>
      <c r="K2" s="157"/>
      <c r="L2" s="157"/>
      <c r="M2" s="157"/>
      <c r="N2" s="157"/>
    </row>
    <row r="3" spans="1:15" ht="18.75">
      <c r="A3" s="157"/>
      <c r="B3" s="157"/>
      <c r="C3" s="157"/>
      <c r="D3" s="157"/>
      <c r="E3" s="157"/>
      <c r="F3" s="90"/>
      <c r="G3" s="90"/>
      <c r="H3" s="90"/>
      <c r="I3" s="90"/>
      <c r="J3" s="157"/>
      <c r="K3" s="157"/>
      <c r="L3" s="157"/>
      <c r="M3" s="157"/>
      <c r="N3" s="157"/>
    </row>
    <row r="4" spans="1:15" ht="26.25" customHeight="1">
      <c r="A4" s="157"/>
      <c r="B4" s="157"/>
      <c r="C4" s="157"/>
      <c r="D4" s="157"/>
      <c r="E4" s="157"/>
      <c r="F4" s="88"/>
      <c r="G4" s="88"/>
      <c r="H4" s="88"/>
      <c r="I4" s="88"/>
      <c r="J4" s="157"/>
      <c r="K4" s="157"/>
      <c r="L4" s="157"/>
      <c r="M4" s="157"/>
      <c r="N4" s="157"/>
    </row>
    <row r="7" spans="1:15" ht="25.5">
      <c r="E7" s="159" t="s">
        <v>47</v>
      </c>
      <c r="F7" s="159"/>
      <c r="G7" s="159"/>
      <c r="H7" s="159"/>
      <c r="I7" s="159"/>
      <c r="J7" s="159"/>
    </row>
    <row r="8" spans="1:15" ht="18.75">
      <c r="F8" s="4"/>
      <c r="G8" s="4"/>
      <c r="H8" s="4"/>
      <c r="I8" s="4"/>
      <c r="J8" s="4"/>
    </row>
    <row r="9" spans="1:15" ht="81" customHeight="1">
      <c r="C9" s="158" t="s">
        <v>202</v>
      </c>
      <c r="D9" s="158"/>
      <c r="E9" s="158"/>
      <c r="F9" s="158"/>
      <c r="G9" s="158"/>
      <c r="H9" s="158"/>
      <c r="I9" s="158"/>
      <c r="J9" s="158"/>
      <c r="K9" s="158"/>
      <c r="L9" s="158"/>
      <c r="O9" s="5"/>
    </row>
    <row r="11" spans="1:15" ht="20.25" customHeight="1">
      <c r="C11" s="158" t="s">
        <v>200</v>
      </c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15" ht="41.25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58" t="s">
        <v>66</v>
      </c>
      <c r="E14" s="158"/>
      <c r="F14" s="158"/>
      <c r="G14" s="158"/>
      <c r="H14" s="158"/>
      <c r="I14" s="158"/>
      <c r="J14" s="158"/>
      <c r="K14" s="158"/>
    </row>
    <row r="15" spans="1:15" ht="20.25" customHeight="1">
      <c r="D15" s="160"/>
      <c r="E15" s="160"/>
      <c r="F15" s="160"/>
      <c r="G15" s="160"/>
      <c r="H15" s="160"/>
      <c r="I15" s="160"/>
      <c r="J15" s="160"/>
      <c r="K15" s="160"/>
    </row>
    <row r="17" spans="9:14" ht="38.25" customHeight="1">
      <c r="J17" s="161" t="s">
        <v>83</v>
      </c>
      <c r="K17" s="161"/>
      <c r="L17" s="161"/>
      <c r="M17" s="161"/>
      <c r="N17" s="161"/>
    </row>
    <row r="18" spans="9:14" ht="18.75" customHeight="1">
      <c r="J18" s="161" t="s">
        <v>65</v>
      </c>
      <c r="K18" s="161"/>
      <c r="L18" s="161"/>
      <c r="M18" s="161"/>
      <c r="N18" s="161"/>
    </row>
    <row r="19" spans="9:14" ht="36.75" customHeight="1">
      <c r="J19" s="161" t="s">
        <v>84</v>
      </c>
      <c r="K19" s="161"/>
      <c r="L19" s="161"/>
      <c r="M19" s="161"/>
      <c r="N19" s="161"/>
    </row>
    <row r="20" spans="9:14" ht="18.75">
      <c r="J20" s="162" t="s">
        <v>67</v>
      </c>
      <c r="K20" s="161"/>
      <c r="L20" s="161"/>
      <c r="M20" s="161"/>
      <c r="N20" s="161"/>
    </row>
    <row r="22" spans="9:14" ht="18.75">
      <c r="J22" s="161" t="s">
        <v>85</v>
      </c>
      <c r="K22" s="161"/>
      <c r="L22" s="161"/>
      <c r="M22" s="161"/>
      <c r="N22" s="161"/>
    </row>
    <row r="23" spans="9:14">
      <c r="J23" s="162" t="s">
        <v>203</v>
      </c>
      <c r="K23" s="161"/>
      <c r="L23" s="161"/>
      <c r="M23" s="161"/>
      <c r="N23" s="161"/>
    </row>
    <row r="24" spans="9:14">
      <c r="J24" s="161"/>
      <c r="K24" s="161"/>
      <c r="L24" s="161"/>
      <c r="M24" s="161"/>
      <c r="N24" s="161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2BA2444E-3891-440B-861D-758779839FE0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D3131143-2E0A-45BE-8F18-97DACCEBB08D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J17:N17"/>
    <mergeCell ref="C11:L12"/>
    <mergeCell ref="J22:N22"/>
    <mergeCell ref="J23:N24"/>
    <mergeCell ref="J20:N20"/>
    <mergeCell ref="J19:N19"/>
    <mergeCell ref="J18:N18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2"/>
  <sheetViews>
    <sheetView view="pageBreakPreview" zoomScale="80" zoomScaleNormal="90" zoomScaleSheetLayoutView="80" workbookViewId="0">
      <pane ySplit="7" topLeftCell="A62" activePane="bottomLeft" state="frozen"/>
      <selection activeCell="O41" sqref="O41"/>
      <selection pane="bottomLeft" activeCell="S67" sqref="S67"/>
    </sheetView>
  </sheetViews>
  <sheetFormatPr defaultRowHeight="12.75"/>
  <cols>
    <col min="1" max="1" width="15.7109375" customWidth="1"/>
    <col min="2" max="2" width="64.4257812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  <col min="18" max="18" width="9.140625" customWidth="1"/>
  </cols>
  <sheetData>
    <row r="1" spans="1:55" ht="15.75">
      <c r="A1" s="220" t="s">
        <v>251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55" ht="16.5" thickBot="1">
      <c r="A2" s="8"/>
      <c r="B2" s="8" t="s">
        <v>244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5" s="27" customFormat="1" ht="30" customHeight="1">
      <c r="A3" s="230" t="s">
        <v>5</v>
      </c>
      <c r="B3" s="183" t="s">
        <v>210</v>
      </c>
      <c r="C3" s="185" t="s">
        <v>6</v>
      </c>
      <c r="D3" s="233" t="s">
        <v>7</v>
      </c>
      <c r="E3" s="234"/>
      <c r="F3" s="234"/>
      <c r="G3" s="234"/>
      <c r="H3" s="234"/>
      <c r="I3" s="235"/>
      <c r="J3" s="221" t="s">
        <v>11</v>
      </c>
      <c r="K3" s="222"/>
      <c r="L3" s="222"/>
      <c r="M3" s="222"/>
      <c r="N3" s="222"/>
      <c r="O3" s="222"/>
      <c r="P3" s="222"/>
      <c r="Q3" s="22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</row>
    <row r="4" spans="1:55" s="27" customFormat="1" ht="30.95" customHeight="1">
      <c r="A4" s="231"/>
      <c r="B4" s="184"/>
      <c r="C4" s="186"/>
      <c r="D4" s="188" t="s">
        <v>8</v>
      </c>
      <c r="E4" s="191" t="s">
        <v>13</v>
      </c>
      <c r="F4" s="180" t="s">
        <v>9</v>
      </c>
      <c r="G4" s="181"/>
      <c r="H4" s="181"/>
      <c r="I4" s="182"/>
      <c r="J4" s="178" t="s">
        <v>2</v>
      </c>
      <c r="K4" s="179"/>
      <c r="L4" s="178" t="s">
        <v>3</v>
      </c>
      <c r="M4" s="219"/>
      <c r="N4" s="178" t="s">
        <v>4</v>
      </c>
      <c r="O4" s="219"/>
      <c r="P4" s="178" t="s">
        <v>49</v>
      </c>
      <c r="Q4" s="226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</row>
    <row r="5" spans="1:55" s="27" customFormat="1" ht="14.45" customHeight="1">
      <c r="A5" s="231"/>
      <c r="B5" s="184"/>
      <c r="C5" s="186"/>
      <c r="D5" s="189"/>
      <c r="E5" s="186"/>
      <c r="F5" s="188" t="s">
        <v>12</v>
      </c>
      <c r="G5" s="227" t="s">
        <v>10</v>
      </c>
      <c r="H5" s="228"/>
      <c r="I5" s="229"/>
      <c r="J5" s="176" t="s">
        <v>71</v>
      </c>
      <c r="K5" s="176" t="s">
        <v>72</v>
      </c>
      <c r="L5" s="176" t="s">
        <v>214</v>
      </c>
      <c r="M5" s="176" t="s">
        <v>245</v>
      </c>
      <c r="N5" s="176" t="s">
        <v>215</v>
      </c>
      <c r="O5" s="176" t="s">
        <v>246</v>
      </c>
      <c r="P5" s="176" t="s">
        <v>250</v>
      </c>
      <c r="Q5" s="224" t="s">
        <v>249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s="27" customFormat="1" ht="178.5" customHeight="1">
      <c r="A6" s="232"/>
      <c r="B6" s="177"/>
      <c r="C6" s="187"/>
      <c r="D6" s="190"/>
      <c r="E6" s="187"/>
      <c r="F6" s="190"/>
      <c r="G6" s="86" t="s">
        <v>41</v>
      </c>
      <c r="H6" s="28" t="s">
        <v>42</v>
      </c>
      <c r="I6" s="28" t="s">
        <v>43</v>
      </c>
      <c r="J6" s="177"/>
      <c r="K6" s="177"/>
      <c r="L6" s="177"/>
      <c r="M6" s="177"/>
      <c r="N6" s="177"/>
      <c r="O6" s="177"/>
      <c r="P6" s="177"/>
      <c r="Q6" s="225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s="31" customFormat="1" ht="15.75">
      <c r="A7" s="34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35">
        <v>17</v>
      </c>
      <c r="S7" s="32" t="s">
        <v>78</v>
      </c>
      <c r="T7" s="32" t="s">
        <v>79</v>
      </c>
    </row>
    <row r="8" spans="1:55" s="135" customFormat="1" ht="27" customHeight="1">
      <c r="A8" s="152" t="s">
        <v>14</v>
      </c>
      <c r="B8" s="153" t="s">
        <v>209</v>
      </c>
      <c r="C8" s="154" t="s">
        <v>239</v>
      </c>
      <c r="D8" s="155">
        <f t="shared" ref="D8:Q8" si="0">SUM(D9:D20)</f>
        <v>2106</v>
      </c>
      <c r="E8" s="155">
        <f t="shared" si="0"/>
        <v>702</v>
      </c>
      <c r="F8" s="155">
        <f t="shared" si="0"/>
        <v>1404</v>
      </c>
      <c r="G8" s="155">
        <f t="shared" si="0"/>
        <v>1057</v>
      </c>
      <c r="H8" s="155">
        <f t="shared" si="0"/>
        <v>347</v>
      </c>
      <c r="I8" s="155">
        <f t="shared" si="0"/>
        <v>0</v>
      </c>
      <c r="J8" s="155">
        <f t="shared" si="0"/>
        <v>612</v>
      </c>
      <c r="K8" s="155">
        <f t="shared" si="0"/>
        <v>792</v>
      </c>
      <c r="L8" s="155">
        <f t="shared" si="0"/>
        <v>0</v>
      </c>
      <c r="M8" s="155">
        <f t="shared" si="0"/>
        <v>0</v>
      </c>
      <c r="N8" s="155">
        <f t="shared" si="0"/>
        <v>0</v>
      </c>
      <c r="O8" s="155">
        <f t="shared" si="0"/>
        <v>0</v>
      </c>
      <c r="P8" s="155">
        <f t="shared" si="0"/>
        <v>0</v>
      </c>
      <c r="Q8" s="156">
        <f t="shared" si="0"/>
        <v>0</v>
      </c>
      <c r="S8" s="163" t="s">
        <v>80</v>
      </c>
      <c r="T8" s="163"/>
    </row>
    <row r="9" spans="1:55" ht="15" customHeight="1">
      <c r="A9" s="36" t="s">
        <v>224</v>
      </c>
      <c r="B9" s="104" t="s">
        <v>225</v>
      </c>
      <c r="C9" s="12" t="s">
        <v>68</v>
      </c>
      <c r="D9" s="67">
        <f t="shared" ref="D9:D20" si="1">E9+F9</f>
        <v>117</v>
      </c>
      <c r="E9" s="75">
        <v>39</v>
      </c>
      <c r="F9" s="67">
        <f t="shared" ref="F9:F20" si="2">J9+K9+L9+M9+N9+O9</f>
        <v>78</v>
      </c>
      <c r="G9" s="67">
        <f t="shared" ref="G9:G20" si="3">F9-H9-I9</f>
        <v>78</v>
      </c>
      <c r="H9" s="75">
        <v>0</v>
      </c>
      <c r="I9" s="75">
        <v>0</v>
      </c>
      <c r="J9" s="75">
        <v>34</v>
      </c>
      <c r="K9" s="75">
        <v>44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6">
        <v>0</v>
      </c>
      <c r="S9" s="33">
        <f>SUM(J9:J20)/17</f>
        <v>36</v>
      </c>
      <c r="T9" s="33">
        <f>SUM(K9:K20)/22</f>
        <v>36</v>
      </c>
    </row>
    <row r="10" spans="1:55" ht="13.5" customHeight="1">
      <c r="A10" s="36" t="s">
        <v>226</v>
      </c>
      <c r="B10" s="104" t="s">
        <v>227</v>
      </c>
      <c r="C10" s="12" t="s">
        <v>69</v>
      </c>
      <c r="D10" s="67">
        <f t="shared" si="1"/>
        <v>175</v>
      </c>
      <c r="E10" s="75">
        <v>58</v>
      </c>
      <c r="F10" s="67">
        <f t="shared" si="2"/>
        <v>117</v>
      </c>
      <c r="G10" s="67">
        <f t="shared" si="3"/>
        <v>117</v>
      </c>
      <c r="H10" s="75">
        <v>0</v>
      </c>
      <c r="I10" s="75">
        <v>0</v>
      </c>
      <c r="J10" s="75">
        <v>51</v>
      </c>
      <c r="K10" s="75">
        <v>66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6">
        <v>0</v>
      </c>
    </row>
    <row r="11" spans="1:55" ht="14.25" customHeight="1">
      <c r="A11" s="36" t="s">
        <v>228</v>
      </c>
      <c r="B11" s="104" t="s">
        <v>23</v>
      </c>
      <c r="C11" s="12" t="s">
        <v>69</v>
      </c>
      <c r="D11" s="67">
        <f t="shared" si="1"/>
        <v>117</v>
      </c>
      <c r="E11" s="75">
        <v>39</v>
      </c>
      <c r="F11" s="67">
        <f t="shared" si="2"/>
        <v>78</v>
      </c>
      <c r="G11" s="67">
        <f t="shared" si="3"/>
        <v>0</v>
      </c>
      <c r="H11" s="75">
        <v>78</v>
      </c>
      <c r="I11" s="75">
        <v>0</v>
      </c>
      <c r="J11" s="75">
        <v>34</v>
      </c>
      <c r="K11" s="75">
        <v>44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6">
        <v>0</v>
      </c>
    </row>
    <row r="12" spans="1:55" ht="15" customHeight="1">
      <c r="A12" s="36" t="s">
        <v>229</v>
      </c>
      <c r="B12" s="104" t="s">
        <v>22</v>
      </c>
      <c r="C12" s="12" t="s">
        <v>69</v>
      </c>
      <c r="D12" s="67">
        <f t="shared" si="1"/>
        <v>175</v>
      </c>
      <c r="E12" s="75">
        <v>58</v>
      </c>
      <c r="F12" s="67">
        <f t="shared" si="2"/>
        <v>117</v>
      </c>
      <c r="G12" s="67">
        <f t="shared" si="3"/>
        <v>117</v>
      </c>
      <c r="H12" s="75">
        <v>0</v>
      </c>
      <c r="I12" s="75">
        <v>0</v>
      </c>
      <c r="J12" s="75">
        <v>51</v>
      </c>
      <c r="K12" s="75">
        <v>66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6">
        <v>0</v>
      </c>
    </row>
    <row r="13" spans="1:55" ht="15" customHeight="1">
      <c r="A13" s="36" t="s">
        <v>230</v>
      </c>
      <c r="B13" s="104" t="s">
        <v>116</v>
      </c>
      <c r="C13" s="12" t="s">
        <v>69</v>
      </c>
      <c r="D13" s="67">
        <f t="shared" si="1"/>
        <v>176</v>
      </c>
      <c r="E13" s="75">
        <v>59</v>
      </c>
      <c r="F13" s="67">
        <f t="shared" si="2"/>
        <v>117</v>
      </c>
      <c r="G13" s="67">
        <f t="shared" si="3"/>
        <v>117</v>
      </c>
      <c r="H13" s="75">
        <v>0</v>
      </c>
      <c r="I13" s="75">
        <v>0</v>
      </c>
      <c r="J13" s="75">
        <v>51</v>
      </c>
      <c r="K13" s="75">
        <v>66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6">
        <v>0</v>
      </c>
    </row>
    <row r="14" spans="1:55" ht="15.75">
      <c r="A14" s="36" t="s">
        <v>231</v>
      </c>
      <c r="B14" s="104" t="s">
        <v>86</v>
      </c>
      <c r="C14" s="12" t="s">
        <v>69</v>
      </c>
      <c r="D14" s="67">
        <f t="shared" si="1"/>
        <v>117</v>
      </c>
      <c r="E14" s="75">
        <v>39</v>
      </c>
      <c r="F14" s="67">
        <f t="shared" si="2"/>
        <v>78</v>
      </c>
      <c r="G14" s="67">
        <f t="shared" si="3"/>
        <v>60</v>
      </c>
      <c r="H14" s="75">
        <v>18</v>
      </c>
      <c r="I14" s="75">
        <v>0</v>
      </c>
      <c r="J14" s="75">
        <v>34</v>
      </c>
      <c r="K14" s="75">
        <v>44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6">
        <v>0</v>
      </c>
    </row>
    <row r="15" spans="1:55" ht="15.75">
      <c r="A15" s="36" t="s">
        <v>232</v>
      </c>
      <c r="B15" s="104" t="s">
        <v>87</v>
      </c>
      <c r="C15" s="12" t="s">
        <v>69</v>
      </c>
      <c r="D15" s="67">
        <f t="shared" si="1"/>
        <v>117</v>
      </c>
      <c r="E15" s="75">
        <v>39</v>
      </c>
      <c r="F15" s="67">
        <f t="shared" si="2"/>
        <v>78</v>
      </c>
      <c r="G15" s="67">
        <f t="shared" si="3"/>
        <v>42</v>
      </c>
      <c r="H15" s="75">
        <v>36</v>
      </c>
      <c r="I15" s="75">
        <v>0</v>
      </c>
      <c r="J15" s="75">
        <v>34</v>
      </c>
      <c r="K15" s="75">
        <v>44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6">
        <v>0</v>
      </c>
    </row>
    <row r="16" spans="1:55" ht="15.75">
      <c r="A16" s="36" t="s">
        <v>233</v>
      </c>
      <c r="B16" s="104" t="s">
        <v>24</v>
      </c>
      <c r="C16" s="12" t="s">
        <v>69</v>
      </c>
      <c r="D16" s="67">
        <f t="shared" si="1"/>
        <v>176</v>
      </c>
      <c r="E16" s="75">
        <v>59</v>
      </c>
      <c r="F16" s="67">
        <f t="shared" si="2"/>
        <v>117</v>
      </c>
      <c r="G16" s="67">
        <f t="shared" si="3"/>
        <v>2</v>
      </c>
      <c r="H16" s="75">
        <v>115</v>
      </c>
      <c r="I16" s="75">
        <v>0</v>
      </c>
      <c r="J16" s="75">
        <v>51</v>
      </c>
      <c r="K16" s="75">
        <v>66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6">
        <v>0</v>
      </c>
    </row>
    <row r="17" spans="1:23" ht="15.75">
      <c r="A17" s="36" t="s">
        <v>234</v>
      </c>
      <c r="B17" s="104" t="s">
        <v>70</v>
      </c>
      <c r="C17" s="12" t="s">
        <v>69</v>
      </c>
      <c r="D17" s="67">
        <f t="shared" si="1"/>
        <v>105</v>
      </c>
      <c r="E17" s="75">
        <v>35</v>
      </c>
      <c r="F17" s="67">
        <f t="shared" si="2"/>
        <v>70</v>
      </c>
      <c r="G17" s="67">
        <f t="shared" si="3"/>
        <v>30</v>
      </c>
      <c r="H17" s="75">
        <v>40</v>
      </c>
      <c r="I17" s="75">
        <v>0</v>
      </c>
      <c r="J17" s="75">
        <v>32</v>
      </c>
      <c r="K17" s="75">
        <v>38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6">
        <v>0</v>
      </c>
    </row>
    <row r="18" spans="1:23" ht="15.75">
      <c r="A18" s="36" t="s">
        <v>235</v>
      </c>
      <c r="B18" s="104" t="s">
        <v>28</v>
      </c>
      <c r="C18" s="12" t="s">
        <v>68</v>
      </c>
      <c r="D18" s="67">
        <f t="shared" si="1"/>
        <v>435</v>
      </c>
      <c r="E18" s="75">
        <v>145</v>
      </c>
      <c r="F18" s="67">
        <f t="shared" si="2"/>
        <v>290</v>
      </c>
      <c r="G18" s="67">
        <f t="shared" si="3"/>
        <v>290</v>
      </c>
      <c r="H18" s="75">
        <v>0</v>
      </c>
      <c r="I18" s="75">
        <v>0</v>
      </c>
      <c r="J18" s="75">
        <v>120</v>
      </c>
      <c r="K18" s="75">
        <v>170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6">
        <v>0</v>
      </c>
    </row>
    <row r="19" spans="1:23" s="22" customFormat="1" ht="15.75" customHeight="1">
      <c r="A19" s="99" t="s">
        <v>236</v>
      </c>
      <c r="B19" s="105" t="s">
        <v>237</v>
      </c>
      <c r="C19" s="24" t="s">
        <v>69</v>
      </c>
      <c r="D19" s="100">
        <f t="shared" si="1"/>
        <v>142</v>
      </c>
      <c r="E19" s="101">
        <v>47</v>
      </c>
      <c r="F19" s="100">
        <f t="shared" si="2"/>
        <v>95</v>
      </c>
      <c r="G19" s="100">
        <f t="shared" si="3"/>
        <v>65</v>
      </c>
      <c r="H19" s="101">
        <v>30</v>
      </c>
      <c r="I19" s="101">
        <v>0</v>
      </c>
      <c r="J19" s="101">
        <v>51</v>
      </c>
      <c r="K19" s="101">
        <v>44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2">
        <v>0</v>
      </c>
    </row>
    <row r="20" spans="1:23" ht="15.75">
      <c r="A20" s="36" t="s">
        <v>238</v>
      </c>
      <c r="B20" s="106" t="s">
        <v>88</v>
      </c>
      <c r="C20" s="103" t="s">
        <v>68</v>
      </c>
      <c r="D20" s="67">
        <f t="shared" si="1"/>
        <v>254</v>
      </c>
      <c r="E20" s="75">
        <v>85</v>
      </c>
      <c r="F20" s="67">
        <f t="shared" si="2"/>
        <v>169</v>
      </c>
      <c r="G20" s="67">
        <f t="shared" si="3"/>
        <v>139</v>
      </c>
      <c r="H20" s="75">
        <v>30</v>
      </c>
      <c r="I20" s="75">
        <v>0</v>
      </c>
      <c r="J20" s="75">
        <v>69</v>
      </c>
      <c r="K20" s="75">
        <v>100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6">
        <v>0</v>
      </c>
    </row>
    <row r="21" spans="1:23" ht="12" customHeight="1">
      <c r="A21" s="36"/>
      <c r="B21" s="11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7"/>
    </row>
    <row r="22" spans="1:23" s="135" customFormat="1" ht="30.95" customHeight="1">
      <c r="A22" s="131" t="s">
        <v>16</v>
      </c>
      <c r="B22" s="132" t="s">
        <v>211</v>
      </c>
      <c r="C22" s="133" t="s">
        <v>213</v>
      </c>
      <c r="D22" s="134">
        <f>SUM(D23:D26)</f>
        <v>642</v>
      </c>
      <c r="E22" s="134">
        <f>SUM(E23:E26)</f>
        <v>214</v>
      </c>
      <c r="F22" s="134">
        <f>SUM(F23:F26)</f>
        <v>428</v>
      </c>
      <c r="G22" s="134">
        <f>SUM(G23:G26)</f>
        <v>20</v>
      </c>
      <c r="H22" s="134">
        <f>SUM(H23:H26)</f>
        <v>408</v>
      </c>
      <c r="I22" s="134">
        <f t="shared" ref="I22:Q22" si="4">SUM(I23:I26)</f>
        <v>0</v>
      </c>
      <c r="J22" s="134">
        <f t="shared" si="4"/>
        <v>0</v>
      </c>
      <c r="K22" s="134">
        <f t="shared" si="4"/>
        <v>0</v>
      </c>
      <c r="L22" s="134">
        <f t="shared" si="4"/>
        <v>96</v>
      </c>
      <c r="M22" s="134">
        <f t="shared" si="4"/>
        <v>96</v>
      </c>
      <c r="N22" s="134">
        <f t="shared" si="4"/>
        <v>64</v>
      </c>
      <c r="O22" s="134">
        <f t="shared" si="4"/>
        <v>76</v>
      </c>
      <c r="P22" s="134">
        <f t="shared" si="4"/>
        <v>40</v>
      </c>
      <c r="Q22" s="147">
        <f t="shared" si="4"/>
        <v>56</v>
      </c>
      <c r="S22" s="163" t="s">
        <v>81</v>
      </c>
      <c r="T22" s="163"/>
    </row>
    <row r="23" spans="1:23" ht="15.75">
      <c r="A23" s="36" t="s">
        <v>17</v>
      </c>
      <c r="B23" s="104" t="s">
        <v>18</v>
      </c>
      <c r="C23" s="10" t="s">
        <v>54</v>
      </c>
      <c r="D23" s="67">
        <f>E23+F23</f>
        <v>56</v>
      </c>
      <c r="E23" s="75">
        <v>8</v>
      </c>
      <c r="F23" s="67">
        <f>J23+K23+L23+M23+N23+O23+P23+Q23</f>
        <v>48</v>
      </c>
      <c r="G23" s="67">
        <f>F23-H23</f>
        <v>14</v>
      </c>
      <c r="H23" s="75">
        <v>34</v>
      </c>
      <c r="I23" s="75">
        <v>0</v>
      </c>
      <c r="J23" s="75">
        <v>0</v>
      </c>
      <c r="K23" s="75">
        <v>0</v>
      </c>
      <c r="L23" s="75">
        <v>0</v>
      </c>
      <c r="M23" s="75">
        <v>48</v>
      </c>
      <c r="N23" s="75">
        <v>0</v>
      </c>
      <c r="O23" s="75">
        <v>0</v>
      </c>
      <c r="P23" s="75">
        <v>0</v>
      </c>
      <c r="Q23" s="76">
        <v>0</v>
      </c>
      <c r="S23" s="119">
        <f>SUM(L23:L26,L29:L30,L34:L45,L48:L51,L54:L54,L56:L58)/16</f>
        <v>36</v>
      </c>
      <c r="T23" s="119">
        <f>SUM(M23:M26,M29:M30,M34:M45,M48:M51,M53:M54,M56:M58)/23</f>
        <v>36.782608695652172</v>
      </c>
      <c r="U23" s="46"/>
    </row>
    <row r="24" spans="1:23" ht="15.75">
      <c r="A24" s="36" t="s">
        <v>19</v>
      </c>
      <c r="B24" s="104" t="s">
        <v>22</v>
      </c>
      <c r="C24" s="10" t="s">
        <v>54</v>
      </c>
      <c r="D24" s="67">
        <f>E24+F24</f>
        <v>58</v>
      </c>
      <c r="E24" s="75">
        <v>10</v>
      </c>
      <c r="F24" s="67">
        <f>J24+K24+L24+M24+N24+O24+P24+Q24</f>
        <v>48</v>
      </c>
      <c r="G24" s="67">
        <f>F24-H24</f>
        <v>4</v>
      </c>
      <c r="H24" s="75">
        <v>44</v>
      </c>
      <c r="I24" s="75">
        <v>0</v>
      </c>
      <c r="J24" s="75">
        <v>0</v>
      </c>
      <c r="K24" s="75">
        <v>0</v>
      </c>
      <c r="L24" s="75">
        <v>48</v>
      </c>
      <c r="M24" s="75">
        <v>0</v>
      </c>
      <c r="N24" s="75">
        <v>0</v>
      </c>
      <c r="O24" s="75">
        <v>0</v>
      </c>
      <c r="P24" s="75">
        <v>0</v>
      </c>
      <c r="Q24" s="76">
        <v>0</v>
      </c>
      <c r="S24" s="175" t="s">
        <v>82</v>
      </c>
      <c r="T24" s="175"/>
    </row>
    <row r="25" spans="1:23" s="23" customFormat="1" ht="14.25" customHeight="1">
      <c r="A25" s="38" t="s">
        <v>20</v>
      </c>
      <c r="B25" s="107" t="s">
        <v>23</v>
      </c>
      <c r="C25" s="94" t="s">
        <v>204</v>
      </c>
      <c r="D25" s="68">
        <f>E25+F25</f>
        <v>196</v>
      </c>
      <c r="E25" s="77">
        <v>30</v>
      </c>
      <c r="F25" s="68">
        <f>J25+K25+L25+M25+N25+O25+P25+Q25</f>
        <v>166</v>
      </c>
      <c r="G25" s="68">
        <f>F25-H25</f>
        <v>0</v>
      </c>
      <c r="H25" s="77">
        <v>166</v>
      </c>
      <c r="I25" s="77">
        <v>0</v>
      </c>
      <c r="J25" s="77">
        <v>0</v>
      </c>
      <c r="K25" s="77">
        <v>0</v>
      </c>
      <c r="L25" s="77">
        <v>24</v>
      </c>
      <c r="M25" s="77">
        <v>24</v>
      </c>
      <c r="N25" s="77">
        <v>32</v>
      </c>
      <c r="O25" s="77">
        <v>38</v>
      </c>
      <c r="P25" s="77">
        <v>20</v>
      </c>
      <c r="Q25" s="78">
        <v>28</v>
      </c>
      <c r="R25" s="25"/>
      <c r="S25" s="119">
        <f>SUM(N23:N26,N29:N30,N34:N45,N48:N51,N53:N54,N56:N58)/16</f>
        <v>36</v>
      </c>
      <c r="T25" s="119">
        <f>SUM(O23:O26,O29:O30,O34:O45,O48:O51,O53:O54,O56:O58)/23</f>
        <v>36.782608695652172</v>
      </c>
      <c r="U25" s="46"/>
      <c r="V25" s="25"/>
      <c r="W25" s="25"/>
    </row>
    <row r="26" spans="1:23" s="23" customFormat="1" ht="14.25" customHeight="1">
      <c r="A26" s="38" t="s">
        <v>21</v>
      </c>
      <c r="B26" s="107" t="s">
        <v>24</v>
      </c>
      <c r="C26" s="94" t="s">
        <v>205</v>
      </c>
      <c r="D26" s="68">
        <f>E26+F26</f>
        <v>332</v>
      </c>
      <c r="E26" s="77">
        <v>166</v>
      </c>
      <c r="F26" s="68">
        <f>J26+K26+L26+M26+N26+O26+P26+Q26</f>
        <v>166</v>
      </c>
      <c r="G26" s="68">
        <f>F26-H26</f>
        <v>2</v>
      </c>
      <c r="H26" s="77">
        <v>164</v>
      </c>
      <c r="I26" s="77">
        <v>0</v>
      </c>
      <c r="J26" s="77">
        <v>0</v>
      </c>
      <c r="K26" s="77">
        <v>0</v>
      </c>
      <c r="L26" s="77">
        <v>24</v>
      </c>
      <c r="M26" s="77">
        <v>24</v>
      </c>
      <c r="N26" s="77">
        <v>32</v>
      </c>
      <c r="O26" s="77">
        <v>38</v>
      </c>
      <c r="P26" s="77">
        <v>20</v>
      </c>
      <c r="Q26" s="78">
        <v>28</v>
      </c>
    </row>
    <row r="27" spans="1:23" ht="14.25" customHeight="1">
      <c r="A27" s="36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7"/>
      <c r="S27" s="175" t="s">
        <v>113</v>
      </c>
      <c r="T27" s="175"/>
    </row>
    <row r="28" spans="1:23" s="135" customFormat="1" ht="30" customHeight="1">
      <c r="A28" s="131" t="s">
        <v>25</v>
      </c>
      <c r="B28" s="132" t="s">
        <v>212</v>
      </c>
      <c r="C28" s="150" t="s">
        <v>64</v>
      </c>
      <c r="D28" s="134">
        <f t="shared" ref="D28:Q28" si="5">SUM(D29:D30)</f>
        <v>198</v>
      </c>
      <c r="E28" s="134">
        <f t="shared" si="5"/>
        <v>66</v>
      </c>
      <c r="F28" s="134">
        <f t="shared" si="5"/>
        <v>132</v>
      </c>
      <c r="G28" s="134">
        <f t="shared" si="5"/>
        <v>78</v>
      </c>
      <c r="H28" s="134">
        <f t="shared" si="5"/>
        <v>54</v>
      </c>
      <c r="I28" s="134">
        <f t="shared" si="5"/>
        <v>0</v>
      </c>
      <c r="J28" s="134">
        <f t="shared" si="5"/>
        <v>0</v>
      </c>
      <c r="K28" s="134">
        <f t="shared" si="5"/>
        <v>0</v>
      </c>
      <c r="L28" s="134">
        <f t="shared" si="5"/>
        <v>60</v>
      </c>
      <c r="M28" s="134">
        <f t="shared" si="5"/>
        <v>72</v>
      </c>
      <c r="N28" s="134">
        <f t="shared" si="5"/>
        <v>0</v>
      </c>
      <c r="O28" s="134">
        <f t="shared" si="5"/>
        <v>0</v>
      </c>
      <c r="P28" s="134">
        <f t="shared" si="5"/>
        <v>0</v>
      </c>
      <c r="Q28" s="134">
        <f t="shared" si="5"/>
        <v>0</v>
      </c>
      <c r="S28" s="151">
        <f>SUM(P23:P26,P29:P30,P34:P45,P48:P51,P53:P54,P56:P58)/17</f>
        <v>36</v>
      </c>
      <c r="T28" s="151">
        <f>SUM(Q23:Q26,Q29:Q30,Q34:Q45,,Q48:Q51,Q54:Q54,Q56:Q58)/13</f>
        <v>36</v>
      </c>
    </row>
    <row r="29" spans="1:23" ht="15" customHeight="1">
      <c r="A29" s="36" t="s">
        <v>26</v>
      </c>
      <c r="B29" s="104" t="s">
        <v>28</v>
      </c>
      <c r="C29" s="26" t="s">
        <v>68</v>
      </c>
      <c r="D29" s="67">
        <f>E29+F29</f>
        <v>108</v>
      </c>
      <c r="E29" s="75">
        <v>36</v>
      </c>
      <c r="F29" s="67">
        <f>J29+K29+L29+M29+N29+O29+P29+Q29</f>
        <v>72</v>
      </c>
      <c r="G29" s="67">
        <f>F29-H29</f>
        <v>52</v>
      </c>
      <c r="H29" s="75">
        <v>20</v>
      </c>
      <c r="I29" s="75">
        <v>0</v>
      </c>
      <c r="J29" s="75">
        <v>0</v>
      </c>
      <c r="K29" s="75">
        <v>0</v>
      </c>
      <c r="L29" s="75">
        <v>36</v>
      </c>
      <c r="M29" s="75">
        <v>36</v>
      </c>
      <c r="N29" s="75">
        <v>0</v>
      </c>
      <c r="O29" s="75">
        <v>0</v>
      </c>
      <c r="P29" s="75">
        <v>0</v>
      </c>
      <c r="Q29" s="76">
        <v>0</v>
      </c>
    </row>
    <row r="30" spans="1:23" ht="15.75">
      <c r="A30" s="36" t="s">
        <v>27</v>
      </c>
      <c r="B30" s="104" t="s">
        <v>89</v>
      </c>
      <c r="C30" s="26" t="s">
        <v>69</v>
      </c>
      <c r="D30" s="67">
        <f>E30+F30</f>
        <v>90</v>
      </c>
      <c r="E30" s="75">
        <v>30</v>
      </c>
      <c r="F30" s="67">
        <f>J30+K30+L30+M30+N30+O30+P30+Q30</f>
        <v>60</v>
      </c>
      <c r="G30" s="67">
        <f>F30-H30</f>
        <v>26</v>
      </c>
      <c r="H30" s="75">
        <v>34</v>
      </c>
      <c r="I30" s="75">
        <v>0</v>
      </c>
      <c r="J30" s="75">
        <v>0</v>
      </c>
      <c r="K30" s="75">
        <v>0</v>
      </c>
      <c r="L30" s="75">
        <v>24</v>
      </c>
      <c r="M30" s="75">
        <v>36</v>
      </c>
      <c r="N30" s="75">
        <v>0</v>
      </c>
      <c r="O30" s="75">
        <v>0</v>
      </c>
      <c r="P30" s="75">
        <v>0</v>
      </c>
      <c r="Q30" s="76">
        <v>0</v>
      </c>
    </row>
    <row r="31" spans="1:23" ht="15.75">
      <c r="A31" s="36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37"/>
    </row>
    <row r="32" spans="1:23" s="148" customFormat="1" ht="30.95" customHeight="1">
      <c r="A32" s="131" t="s">
        <v>30</v>
      </c>
      <c r="B32" s="146" t="s">
        <v>208</v>
      </c>
      <c r="C32" s="133" t="s">
        <v>254</v>
      </c>
      <c r="D32" s="134">
        <f t="shared" ref="D32:Q32" si="6">D33+D46</f>
        <v>4578</v>
      </c>
      <c r="E32" s="134">
        <f t="shared" si="6"/>
        <v>1214</v>
      </c>
      <c r="F32" s="134">
        <f t="shared" si="6"/>
        <v>3364</v>
      </c>
      <c r="G32" s="134">
        <f t="shared" si="6"/>
        <v>1080</v>
      </c>
      <c r="H32" s="134">
        <f t="shared" si="6"/>
        <v>1278</v>
      </c>
      <c r="I32" s="134">
        <f t="shared" si="6"/>
        <v>70</v>
      </c>
      <c r="J32" s="134">
        <f t="shared" si="6"/>
        <v>0</v>
      </c>
      <c r="K32" s="134">
        <f t="shared" si="6"/>
        <v>0</v>
      </c>
      <c r="L32" s="134">
        <f t="shared" si="6"/>
        <v>420</v>
      </c>
      <c r="M32" s="134">
        <f t="shared" si="6"/>
        <v>678</v>
      </c>
      <c r="N32" s="134">
        <f t="shared" si="6"/>
        <v>512</v>
      </c>
      <c r="O32" s="134">
        <f t="shared" si="6"/>
        <v>770</v>
      </c>
      <c r="P32" s="134">
        <f t="shared" si="6"/>
        <v>572</v>
      </c>
      <c r="Q32" s="147">
        <f t="shared" si="6"/>
        <v>412</v>
      </c>
    </row>
    <row r="33" spans="1:18" s="143" customFormat="1" ht="15.75" customHeight="1">
      <c r="A33" s="40" t="s">
        <v>15</v>
      </c>
      <c r="B33" s="29" t="s">
        <v>73</v>
      </c>
      <c r="C33" s="30" t="s">
        <v>252</v>
      </c>
      <c r="D33" s="69">
        <f t="shared" ref="D33:Q33" si="7">SUM(D34:D45)</f>
        <v>1532</v>
      </c>
      <c r="E33" s="69">
        <f t="shared" si="7"/>
        <v>510</v>
      </c>
      <c r="F33" s="69">
        <f t="shared" si="7"/>
        <v>1022</v>
      </c>
      <c r="G33" s="69">
        <f t="shared" si="7"/>
        <v>542</v>
      </c>
      <c r="H33" s="69">
        <f t="shared" si="7"/>
        <v>460</v>
      </c>
      <c r="I33" s="69">
        <f t="shared" si="7"/>
        <v>20</v>
      </c>
      <c r="J33" s="69">
        <f t="shared" si="7"/>
        <v>0</v>
      </c>
      <c r="K33" s="69">
        <f t="shared" si="7"/>
        <v>0</v>
      </c>
      <c r="L33" s="69">
        <f t="shared" si="7"/>
        <v>204</v>
      </c>
      <c r="M33" s="69">
        <f t="shared" si="7"/>
        <v>192</v>
      </c>
      <c r="N33" s="69">
        <f t="shared" si="7"/>
        <v>272</v>
      </c>
      <c r="O33" s="69">
        <f t="shared" si="7"/>
        <v>264</v>
      </c>
      <c r="P33" s="69">
        <f t="shared" si="7"/>
        <v>50</v>
      </c>
      <c r="Q33" s="149">
        <f t="shared" si="7"/>
        <v>40</v>
      </c>
    </row>
    <row r="34" spans="1:18" ht="15.75">
      <c r="A34" s="36" t="s">
        <v>55</v>
      </c>
      <c r="B34" s="104" t="s">
        <v>90</v>
      </c>
      <c r="C34" s="26" t="s">
        <v>100</v>
      </c>
      <c r="D34" s="67">
        <f t="shared" ref="D34:D45" si="8">E34+F34</f>
        <v>222</v>
      </c>
      <c r="E34" s="75">
        <v>74</v>
      </c>
      <c r="F34" s="67">
        <f t="shared" ref="F34:F45" si="9">J34+K34+L34+M34+N34+O34+P34+Q34</f>
        <v>148</v>
      </c>
      <c r="G34" s="67">
        <f>F34-H34-I34</f>
        <v>60</v>
      </c>
      <c r="H34" s="77">
        <v>88</v>
      </c>
      <c r="I34" s="75">
        <v>0</v>
      </c>
      <c r="J34" s="77">
        <v>0</v>
      </c>
      <c r="K34" s="77">
        <v>0</v>
      </c>
      <c r="L34" s="77">
        <v>36</v>
      </c>
      <c r="M34" s="77">
        <v>48</v>
      </c>
      <c r="N34" s="77">
        <v>64</v>
      </c>
      <c r="O34" s="77">
        <v>0</v>
      </c>
      <c r="P34" s="77">
        <v>0</v>
      </c>
      <c r="Q34" s="78">
        <v>0</v>
      </c>
    </row>
    <row r="35" spans="1:18" ht="15.75">
      <c r="A35" s="36" t="s">
        <v>56</v>
      </c>
      <c r="B35" s="104" t="s">
        <v>91</v>
      </c>
      <c r="C35" s="13" t="s">
        <v>101</v>
      </c>
      <c r="D35" s="67">
        <f t="shared" si="8"/>
        <v>258</v>
      </c>
      <c r="E35" s="75">
        <v>86</v>
      </c>
      <c r="F35" s="67">
        <f t="shared" si="9"/>
        <v>172</v>
      </c>
      <c r="G35" s="67">
        <v>72</v>
      </c>
      <c r="H35" s="77">
        <v>80</v>
      </c>
      <c r="I35" s="75">
        <v>20</v>
      </c>
      <c r="J35" s="77">
        <v>0</v>
      </c>
      <c r="K35" s="77">
        <v>0</v>
      </c>
      <c r="L35" s="75">
        <v>60</v>
      </c>
      <c r="M35" s="77">
        <v>48</v>
      </c>
      <c r="N35" s="77">
        <v>64</v>
      </c>
      <c r="O35" s="77">
        <v>0</v>
      </c>
      <c r="P35" s="77">
        <v>0</v>
      </c>
      <c r="Q35" s="78">
        <v>0</v>
      </c>
    </row>
    <row r="36" spans="1:18" ht="15.75">
      <c r="A36" s="36" t="s">
        <v>57</v>
      </c>
      <c r="B36" s="104" t="s">
        <v>92</v>
      </c>
      <c r="C36" s="13" t="s">
        <v>217</v>
      </c>
      <c r="D36" s="67">
        <f t="shared" si="8"/>
        <v>198</v>
      </c>
      <c r="E36" s="75">
        <v>66</v>
      </c>
      <c r="F36" s="67">
        <f t="shared" si="9"/>
        <v>132</v>
      </c>
      <c r="G36" s="67">
        <f t="shared" ref="G36:G45" si="10">F36-H36-I36</f>
        <v>92</v>
      </c>
      <c r="H36" s="77">
        <v>40</v>
      </c>
      <c r="I36" s="75">
        <v>0</v>
      </c>
      <c r="J36" s="77">
        <v>0</v>
      </c>
      <c r="K36" s="77">
        <v>0</v>
      </c>
      <c r="L36" s="75">
        <v>60</v>
      </c>
      <c r="M36" s="77">
        <v>72</v>
      </c>
      <c r="N36" s="77">
        <v>0</v>
      </c>
      <c r="O36" s="77">
        <v>0</v>
      </c>
      <c r="P36" s="77">
        <v>0</v>
      </c>
      <c r="Q36" s="78">
        <v>0</v>
      </c>
    </row>
    <row r="37" spans="1:18" ht="15.75">
      <c r="A37" s="38" t="s">
        <v>58</v>
      </c>
      <c r="B37" s="118" t="s">
        <v>93</v>
      </c>
      <c r="C37" s="26" t="s">
        <v>68</v>
      </c>
      <c r="D37" s="68">
        <f t="shared" si="8"/>
        <v>108</v>
      </c>
      <c r="E37" s="77">
        <v>36</v>
      </c>
      <c r="F37" s="68">
        <f t="shared" si="9"/>
        <v>72</v>
      </c>
      <c r="G37" s="67">
        <f t="shared" si="10"/>
        <v>42</v>
      </c>
      <c r="H37" s="77">
        <v>30</v>
      </c>
      <c r="I37" s="77">
        <v>0</v>
      </c>
      <c r="J37" s="77">
        <v>0</v>
      </c>
      <c r="K37" s="77">
        <v>0</v>
      </c>
      <c r="L37" s="77">
        <v>48</v>
      </c>
      <c r="M37" s="77">
        <v>24</v>
      </c>
      <c r="N37" s="77">
        <v>0</v>
      </c>
      <c r="O37" s="77">
        <v>0</v>
      </c>
      <c r="P37" s="77">
        <v>0</v>
      </c>
      <c r="Q37" s="78">
        <v>0</v>
      </c>
    </row>
    <row r="38" spans="1:18" ht="15.75" customHeight="1">
      <c r="A38" s="36" t="s">
        <v>59</v>
      </c>
      <c r="B38" s="104" t="s">
        <v>94</v>
      </c>
      <c r="C38" s="13" t="s">
        <v>54</v>
      </c>
      <c r="D38" s="67">
        <f t="shared" si="8"/>
        <v>96</v>
      </c>
      <c r="E38" s="75">
        <v>32</v>
      </c>
      <c r="F38" s="67">
        <f t="shared" si="9"/>
        <v>64</v>
      </c>
      <c r="G38" s="67">
        <f t="shared" si="10"/>
        <v>38</v>
      </c>
      <c r="H38" s="77">
        <v>26</v>
      </c>
      <c r="I38" s="75">
        <v>0</v>
      </c>
      <c r="J38" s="77">
        <v>0</v>
      </c>
      <c r="K38" s="77">
        <v>0</v>
      </c>
      <c r="L38" s="77">
        <v>0</v>
      </c>
      <c r="M38" s="77">
        <v>0</v>
      </c>
      <c r="N38" s="77">
        <v>64</v>
      </c>
      <c r="O38" s="77">
        <v>0</v>
      </c>
      <c r="P38" s="77">
        <v>0</v>
      </c>
      <c r="Q38" s="78">
        <v>0</v>
      </c>
    </row>
    <row r="39" spans="1:18" ht="15.75" customHeight="1">
      <c r="A39" s="36" t="s">
        <v>60</v>
      </c>
      <c r="B39" s="104" t="s">
        <v>95</v>
      </c>
      <c r="C39" s="26" t="s">
        <v>69</v>
      </c>
      <c r="D39" s="67">
        <f t="shared" si="8"/>
        <v>144</v>
      </c>
      <c r="E39" s="75">
        <v>48</v>
      </c>
      <c r="F39" s="67">
        <f t="shared" si="9"/>
        <v>96</v>
      </c>
      <c r="G39" s="67">
        <f t="shared" si="10"/>
        <v>46</v>
      </c>
      <c r="H39" s="77">
        <v>50</v>
      </c>
      <c r="I39" s="75">
        <v>0</v>
      </c>
      <c r="J39" s="77">
        <v>0</v>
      </c>
      <c r="K39" s="77">
        <v>0</v>
      </c>
      <c r="L39" s="77">
        <v>0</v>
      </c>
      <c r="M39" s="77">
        <v>0</v>
      </c>
      <c r="N39" s="77">
        <v>48</v>
      </c>
      <c r="O39" s="77">
        <v>48</v>
      </c>
      <c r="P39" s="77">
        <v>0</v>
      </c>
      <c r="Q39" s="78">
        <v>0</v>
      </c>
    </row>
    <row r="40" spans="1:18" ht="15.75" customHeight="1">
      <c r="A40" s="36" t="s">
        <v>61</v>
      </c>
      <c r="B40" s="118" t="s">
        <v>75</v>
      </c>
      <c r="C40" s="13" t="s">
        <v>54</v>
      </c>
      <c r="D40" s="67">
        <f t="shared" si="8"/>
        <v>75</v>
      </c>
      <c r="E40" s="75">
        <v>25</v>
      </c>
      <c r="F40" s="67">
        <f t="shared" si="9"/>
        <v>50</v>
      </c>
      <c r="G40" s="67">
        <f t="shared" si="10"/>
        <v>34</v>
      </c>
      <c r="H40" s="77">
        <v>16</v>
      </c>
      <c r="I40" s="75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50</v>
      </c>
      <c r="Q40" s="78">
        <v>0</v>
      </c>
    </row>
    <row r="41" spans="1:18" ht="15.75" customHeight="1">
      <c r="A41" s="36" t="s">
        <v>62</v>
      </c>
      <c r="B41" s="104" t="s">
        <v>96</v>
      </c>
      <c r="C41" s="13" t="s">
        <v>54</v>
      </c>
      <c r="D41" s="67">
        <f t="shared" si="8"/>
        <v>58</v>
      </c>
      <c r="E41" s="75">
        <v>18</v>
      </c>
      <c r="F41" s="67">
        <f t="shared" si="9"/>
        <v>40</v>
      </c>
      <c r="G41" s="67">
        <f t="shared" si="10"/>
        <v>22</v>
      </c>
      <c r="H41" s="77">
        <v>18</v>
      </c>
      <c r="I41" s="75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8">
        <v>40</v>
      </c>
    </row>
    <row r="42" spans="1:18" ht="15.75" customHeight="1">
      <c r="A42" s="36" t="s">
        <v>63</v>
      </c>
      <c r="B42" s="104" t="s">
        <v>29</v>
      </c>
      <c r="C42" s="26" t="s">
        <v>68</v>
      </c>
      <c r="D42" s="67">
        <f t="shared" si="8"/>
        <v>102</v>
      </c>
      <c r="E42" s="75">
        <v>34</v>
      </c>
      <c r="F42" s="67">
        <f t="shared" si="9"/>
        <v>68</v>
      </c>
      <c r="G42" s="67">
        <f t="shared" si="10"/>
        <v>20</v>
      </c>
      <c r="H42" s="77">
        <v>48</v>
      </c>
      <c r="I42" s="75">
        <v>0</v>
      </c>
      <c r="J42" s="77">
        <v>0</v>
      </c>
      <c r="K42" s="77">
        <v>0</v>
      </c>
      <c r="L42" s="77">
        <v>0</v>
      </c>
      <c r="M42" s="77">
        <v>0</v>
      </c>
      <c r="N42" s="77">
        <v>32</v>
      </c>
      <c r="O42" s="77">
        <v>36</v>
      </c>
      <c r="P42" s="77">
        <v>0</v>
      </c>
      <c r="Q42" s="78">
        <v>0</v>
      </c>
    </row>
    <row r="43" spans="1:18" ht="15.75" customHeight="1">
      <c r="A43" s="36" t="s">
        <v>97</v>
      </c>
      <c r="B43" s="104" t="s">
        <v>99</v>
      </c>
      <c r="C43" s="14" t="s">
        <v>54</v>
      </c>
      <c r="D43" s="67">
        <f t="shared" si="8"/>
        <v>168</v>
      </c>
      <c r="E43" s="79">
        <v>56</v>
      </c>
      <c r="F43" s="67">
        <f t="shared" si="9"/>
        <v>112</v>
      </c>
      <c r="G43" s="67">
        <f t="shared" si="10"/>
        <v>72</v>
      </c>
      <c r="H43" s="80">
        <v>40</v>
      </c>
      <c r="I43" s="79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112</v>
      </c>
      <c r="P43" s="77">
        <v>0</v>
      </c>
      <c r="Q43" s="78">
        <v>0</v>
      </c>
    </row>
    <row r="44" spans="1:18" ht="15.75" customHeight="1">
      <c r="A44" s="36" t="s">
        <v>98</v>
      </c>
      <c r="B44" s="104" t="s">
        <v>74</v>
      </c>
      <c r="C44" s="14" t="s">
        <v>54</v>
      </c>
      <c r="D44" s="67">
        <f t="shared" si="8"/>
        <v>55</v>
      </c>
      <c r="E44" s="79">
        <v>19</v>
      </c>
      <c r="F44" s="67">
        <f t="shared" si="9"/>
        <v>36</v>
      </c>
      <c r="G44" s="67">
        <f t="shared" si="10"/>
        <v>20</v>
      </c>
      <c r="H44" s="80">
        <v>16</v>
      </c>
      <c r="I44" s="79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36</v>
      </c>
      <c r="P44" s="77">
        <v>0</v>
      </c>
      <c r="Q44" s="78">
        <v>0</v>
      </c>
    </row>
    <row r="45" spans="1:18" s="83" customFormat="1" ht="14.25" customHeight="1">
      <c r="A45" s="38" t="s">
        <v>221</v>
      </c>
      <c r="B45" s="112" t="s">
        <v>242</v>
      </c>
      <c r="C45" s="14" t="s">
        <v>54</v>
      </c>
      <c r="D45" s="68">
        <f t="shared" si="8"/>
        <v>48</v>
      </c>
      <c r="E45" s="80">
        <v>16</v>
      </c>
      <c r="F45" s="68">
        <f t="shared" si="9"/>
        <v>32</v>
      </c>
      <c r="G45" s="68">
        <f t="shared" si="10"/>
        <v>24</v>
      </c>
      <c r="H45" s="80">
        <v>8</v>
      </c>
      <c r="I45" s="80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32</v>
      </c>
      <c r="P45" s="13">
        <v>0</v>
      </c>
      <c r="Q45" s="39">
        <v>0</v>
      </c>
      <c r="R45" s="84"/>
    </row>
    <row r="46" spans="1:18" s="137" customFormat="1" ht="21" customHeight="1">
      <c r="A46" s="40" t="s">
        <v>50</v>
      </c>
      <c r="B46" s="29" t="s">
        <v>76</v>
      </c>
      <c r="C46" s="30" t="s">
        <v>253</v>
      </c>
      <c r="D46" s="69">
        <f t="shared" ref="D46:Q46" si="11">SUM(D47+D52+D55)</f>
        <v>3046</v>
      </c>
      <c r="E46" s="69">
        <f t="shared" si="11"/>
        <v>704</v>
      </c>
      <c r="F46" s="69">
        <f t="shared" si="11"/>
        <v>2342</v>
      </c>
      <c r="G46" s="69">
        <f t="shared" si="11"/>
        <v>538</v>
      </c>
      <c r="H46" s="69">
        <f t="shared" si="11"/>
        <v>818</v>
      </c>
      <c r="I46" s="69">
        <f t="shared" si="11"/>
        <v>50</v>
      </c>
      <c r="J46" s="69">
        <f t="shared" si="11"/>
        <v>0</v>
      </c>
      <c r="K46" s="69">
        <f t="shared" si="11"/>
        <v>0</v>
      </c>
      <c r="L46" s="69">
        <f t="shared" si="11"/>
        <v>216</v>
      </c>
      <c r="M46" s="69">
        <f t="shared" si="11"/>
        <v>486</v>
      </c>
      <c r="N46" s="69">
        <f t="shared" si="11"/>
        <v>240</v>
      </c>
      <c r="O46" s="69">
        <f t="shared" si="11"/>
        <v>506</v>
      </c>
      <c r="P46" s="69">
        <f t="shared" si="11"/>
        <v>522</v>
      </c>
      <c r="Q46" s="69">
        <f t="shared" si="11"/>
        <v>372</v>
      </c>
      <c r="R46" s="136"/>
    </row>
    <row r="47" spans="1:18" s="137" customFormat="1" ht="18" customHeight="1">
      <c r="A47" s="131" t="s">
        <v>31</v>
      </c>
      <c r="B47" s="132" t="s">
        <v>102</v>
      </c>
      <c r="C47" s="133" t="s">
        <v>115</v>
      </c>
      <c r="D47" s="134">
        <f t="shared" ref="D47:Q47" si="12">SUM(D48+D49+D50+D51)</f>
        <v>1816</v>
      </c>
      <c r="E47" s="134">
        <f t="shared" si="12"/>
        <v>558</v>
      </c>
      <c r="F47" s="134">
        <f t="shared" si="12"/>
        <v>1258</v>
      </c>
      <c r="G47" s="134">
        <f t="shared" si="12"/>
        <v>390</v>
      </c>
      <c r="H47" s="134">
        <f t="shared" si="12"/>
        <v>694</v>
      </c>
      <c r="I47" s="134">
        <f t="shared" si="12"/>
        <v>30</v>
      </c>
      <c r="J47" s="134">
        <f t="shared" si="12"/>
        <v>0</v>
      </c>
      <c r="K47" s="134">
        <f t="shared" si="12"/>
        <v>0</v>
      </c>
      <c r="L47" s="134">
        <f t="shared" si="12"/>
        <v>40</v>
      </c>
      <c r="M47" s="134">
        <f t="shared" si="12"/>
        <v>54</v>
      </c>
      <c r="N47" s="134">
        <f t="shared" si="12"/>
        <v>120</v>
      </c>
      <c r="O47" s="134">
        <f t="shared" si="12"/>
        <v>398</v>
      </c>
      <c r="P47" s="134">
        <f t="shared" si="12"/>
        <v>274</v>
      </c>
      <c r="Q47" s="134">
        <f t="shared" si="12"/>
        <v>372</v>
      </c>
      <c r="R47" s="136"/>
    </row>
    <row r="48" spans="1:18" s="23" customFormat="1" ht="15.75">
      <c r="A48" s="108" t="s">
        <v>32</v>
      </c>
      <c r="B48" s="118" t="s">
        <v>103</v>
      </c>
      <c r="C48" s="121" t="s">
        <v>106</v>
      </c>
      <c r="D48" s="110">
        <v>510</v>
      </c>
      <c r="E48" s="110">
        <v>170</v>
      </c>
      <c r="F48" s="110">
        <v>340</v>
      </c>
      <c r="G48" s="110">
        <v>150</v>
      </c>
      <c r="H48" s="110">
        <v>190</v>
      </c>
      <c r="I48" s="110">
        <v>0</v>
      </c>
      <c r="J48" s="110">
        <v>0</v>
      </c>
      <c r="K48" s="110">
        <v>0</v>
      </c>
      <c r="L48" s="110">
        <v>40</v>
      </c>
      <c r="M48" s="110">
        <v>54</v>
      </c>
      <c r="N48" s="110">
        <v>80</v>
      </c>
      <c r="O48" s="110">
        <v>166</v>
      </c>
      <c r="P48" s="110">
        <v>0</v>
      </c>
      <c r="Q48" s="110">
        <v>0</v>
      </c>
    </row>
    <row r="49" spans="1:19" s="85" customFormat="1" ht="31.5">
      <c r="A49" s="108" t="s">
        <v>104</v>
      </c>
      <c r="B49" s="105" t="s">
        <v>105</v>
      </c>
      <c r="C49" s="113" t="s">
        <v>222</v>
      </c>
      <c r="D49" s="109">
        <v>1060</v>
      </c>
      <c r="E49" s="109">
        <v>354</v>
      </c>
      <c r="F49" s="109">
        <v>706</v>
      </c>
      <c r="G49" s="109">
        <v>238</v>
      </c>
      <c r="H49" s="109">
        <v>438</v>
      </c>
      <c r="I49" s="109">
        <v>30</v>
      </c>
      <c r="J49" s="109">
        <v>0</v>
      </c>
      <c r="K49" s="109">
        <v>0</v>
      </c>
      <c r="L49" s="109">
        <v>0</v>
      </c>
      <c r="M49" s="109">
        <v>0</v>
      </c>
      <c r="N49" s="109">
        <v>40</v>
      </c>
      <c r="O49" s="109">
        <v>232</v>
      </c>
      <c r="P49" s="109">
        <v>238</v>
      </c>
      <c r="Q49" s="109">
        <v>196</v>
      </c>
      <c r="R49" s="87"/>
    </row>
    <row r="50" spans="1:19" s="85" customFormat="1" ht="31.5">
      <c r="A50" s="108" t="s">
        <v>240</v>
      </c>
      <c r="B50" s="105" t="s">
        <v>241</v>
      </c>
      <c r="C50" s="113" t="s">
        <v>223</v>
      </c>
      <c r="D50" s="109">
        <f t="shared" ref="D50" si="13">E50+F50</f>
        <v>102</v>
      </c>
      <c r="E50" s="81">
        <v>34</v>
      </c>
      <c r="F50" s="109">
        <f>J50+K50+L50+M50+N50+O50+P50+Q50</f>
        <v>68</v>
      </c>
      <c r="G50" s="109">
        <f t="shared" ref="G50" si="14">F50-H50-I50</f>
        <v>2</v>
      </c>
      <c r="H50" s="81">
        <v>66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36</v>
      </c>
      <c r="Q50" s="111">
        <v>32</v>
      </c>
      <c r="R50" s="87"/>
    </row>
    <row r="51" spans="1:19" ht="15.75">
      <c r="A51" s="108" t="s">
        <v>197</v>
      </c>
      <c r="B51" s="118" t="s">
        <v>109</v>
      </c>
      <c r="C51" s="121" t="s">
        <v>54</v>
      </c>
      <c r="D51" s="121">
        <f>F51</f>
        <v>144</v>
      </c>
      <c r="E51" s="122">
        <v>0</v>
      </c>
      <c r="F51" s="122">
        <f>J51+K51+L51+M51+N51+O51+P51+Q51</f>
        <v>144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114">
        <v>144</v>
      </c>
    </row>
    <row r="52" spans="1:19" s="135" customFormat="1" ht="30.95" customHeight="1">
      <c r="A52" s="131" t="s">
        <v>33</v>
      </c>
      <c r="B52" s="132" t="s">
        <v>107</v>
      </c>
      <c r="C52" s="133" t="s">
        <v>115</v>
      </c>
      <c r="D52" s="134">
        <f t="shared" ref="D52:Q52" si="15">SUM(D53+D54)</f>
        <v>534</v>
      </c>
      <c r="E52" s="134">
        <f t="shared" si="15"/>
        <v>130</v>
      </c>
      <c r="F52" s="134">
        <f t="shared" si="15"/>
        <v>404</v>
      </c>
      <c r="G52" s="134">
        <f t="shared" si="15"/>
        <v>124</v>
      </c>
      <c r="H52" s="134">
        <f t="shared" si="15"/>
        <v>116</v>
      </c>
      <c r="I52" s="134">
        <f t="shared" si="15"/>
        <v>20</v>
      </c>
      <c r="J52" s="134">
        <f t="shared" si="15"/>
        <v>0</v>
      </c>
      <c r="K52" s="134">
        <f t="shared" si="15"/>
        <v>0</v>
      </c>
      <c r="L52" s="134">
        <f t="shared" si="15"/>
        <v>0</v>
      </c>
      <c r="M52" s="134">
        <f t="shared" si="15"/>
        <v>0</v>
      </c>
      <c r="N52" s="134">
        <f t="shared" si="15"/>
        <v>48</v>
      </c>
      <c r="O52" s="134">
        <f t="shared" si="15"/>
        <v>108</v>
      </c>
      <c r="P52" s="134">
        <f t="shared" si="15"/>
        <v>248</v>
      </c>
      <c r="Q52" s="134">
        <f t="shared" si="15"/>
        <v>0</v>
      </c>
    </row>
    <row r="53" spans="1:19" s="124" customFormat="1" ht="15.95" customHeight="1">
      <c r="A53" s="108" t="s">
        <v>34</v>
      </c>
      <c r="B53" s="105" t="s">
        <v>108</v>
      </c>
      <c r="C53" s="123" t="s">
        <v>243</v>
      </c>
      <c r="D53" s="109">
        <v>390</v>
      </c>
      <c r="E53" s="109">
        <v>130</v>
      </c>
      <c r="F53" s="109">
        <v>260</v>
      </c>
      <c r="G53" s="109">
        <v>124</v>
      </c>
      <c r="H53" s="109">
        <v>116</v>
      </c>
      <c r="I53" s="109">
        <v>20</v>
      </c>
      <c r="J53" s="109">
        <v>0</v>
      </c>
      <c r="K53" s="109">
        <v>0</v>
      </c>
      <c r="L53" s="109">
        <v>0</v>
      </c>
      <c r="M53" s="109">
        <v>0</v>
      </c>
      <c r="N53" s="109">
        <v>48</v>
      </c>
      <c r="O53" s="109">
        <v>108</v>
      </c>
      <c r="P53" s="109">
        <v>104</v>
      </c>
      <c r="Q53" s="109">
        <v>0</v>
      </c>
    </row>
    <row r="54" spans="1:19" s="23" customFormat="1" ht="15.75">
      <c r="A54" s="108" t="s">
        <v>53</v>
      </c>
      <c r="B54" s="105" t="s">
        <v>109</v>
      </c>
      <c r="C54" s="121" t="s">
        <v>54</v>
      </c>
      <c r="D54" s="121">
        <f>F54</f>
        <v>144</v>
      </c>
      <c r="E54" s="121">
        <v>0</v>
      </c>
      <c r="F54" s="121">
        <f>J54+K54+L54+M54+N54+O54+P54+Q54</f>
        <v>144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15">
        <v>144</v>
      </c>
      <c r="Q54" s="125">
        <v>0</v>
      </c>
    </row>
    <row r="55" spans="1:19" s="135" customFormat="1" ht="35.25" customHeight="1">
      <c r="A55" s="131" t="s">
        <v>35</v>
      </c>
      <c r="B55" s="132" t="s">
        <v>219</v>
      </c>
      <c r="C55" s="133" t="s">
        <v>115</v>
      </c>
      <c r="D55" s="134">
        <f>SUM(D56:D57:D58)</f>
        <v>696</v>
      </c>
      <c r="E55" s="134">
        <f>SUM(E56:E57:E58)</f>
        <v>16</v>
      </c>
      <c r="F55" s="134">
        <f>SUM(F56:F57:F58)</f>
        <v>680</v>
      </c>
      <c r="G55" s="134">
        <f>SUM(G56:G57:G58)</f>
        <v>24</v>
      </c>
      <c r="H55" s="134">
        <f>SUM(H56:H57:H58)</f>
        <v>8</v>
      </c>
      <c r="I55" s="134">
        <f>SUM(I56:I57:I58)</f>
        <v>0</v>
      </c>
      <c r="J55" s="134">
        <f>SUM(J56:J57:J58)</f>
        <v>0</v>
      </c>
      <c r="K55" s="134">
        <f>SUM(K56:K57:K58)</f>
        <v>0</v>
      </c>
      <c r="L55" s="134">
        <f>SUM(L56:L57:L58)</f>
        <v>176</v>
      </c>
      <c r="M55" s="134">
        <f>SUM(M56:M57:M58)</f>
        <v>432</v>
      </c>
      <c r="N55" s="134">
        <f>SUM(N56:N57:N58)</f>
        <v>72</v>
      </c>
      <c r="O55" s="134">
        <f>SUM(O56:O57:O58)</f>
        <v>0</v>
      </c>
      <c r="P55" s="134">
        <f>SUM(P56:P57:P58)</f>
        <v>0</v>
      </c>
      <c r="Q55" s="134">
        <f>SUM(Q56:Q57:Q58)</f>
        <v>0</v>
      </c>
      <c r="S55" s="135" t="s">
        <v>114</v>
      </c>
    </row>
    <row r="56" spans="1:19" s="124" customFormat="1" ht="41.25" customHeight="1">
      <c r="A56" s="108" t="s">
        <v>36</v>
      </c>
      <c r="B56" s="105" t="s">
        <v>110</v>
      </c>
      <c r="C56" s="126" t="s">
        <v>54</v>
      </c>
      <c r="D56" s="109">
        <f>E56+F56</f>
        <v>48</v>
      </c>
      <c r="E56" s="81">
        <v>16</v>
      </c>
      <c r="F56" s="109">
        <f>J56+K56+L56+M56+N56+O56+P56+Q56</f>
        <v>32</v>
      </c>
      <c r="G56" s="109">
        <f t="shared" ref="G56" si="16">F56-H56-I56</f>
        <v>24</v>
      </c>
      <c r="H56" s="81">
        <v>8</v>
      </c>
      <c r="I56" s="81">
        <v>0</v>
      </c>
      <c r="J56" s="81">
        <v>0</v>
      </c>
      <c r="K56" s="81">
        <v>0</v>
      </c>
      <c r="L56" s="81">
        <v>32</v>
      </c>
      <c r="M56" s="81">
        <v>0</v>
      </c>
      <c r="N56" s="81">
        <v>0</v>
      </c>
      <c r="O56" s="81">
        <v>0</v>
      </c>
      <c r="P56" s="81">
        <v>0</v>
      </c>
      <c r="Q56" s="111">
        <v>0</v>
      </c>
      <c r="S56" s="124">
        <f>SUM(L51:Q51,L54:Q54,L57:Q58)/36</f>
        <v>26</v>
      </c>
    </row>
    <row r="57" spans="1:19" s="23" customFormat="1" ht="15.75">
      <c r="A57" s="108" t="s">
        <v>112</v>
      </c>
      <c r="B57" s="105" t="s">
        <v>111</v>
      </c>
      <c r="C57" s="121" t="s">
        <v>223</v>
      </c>
      <c r="D57" s="121">
        <f>F57</f>
        <v>576</v>
      </c>
      <c r="E57" s="121">
        <v>0</v>
      </c>
      <c r="F57" s="121">
        <f>J57+K57+L57+M57+N57+O57+P57+Q57</f>
        <v>576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82">
        <v>144</v>
      </c>
      <c r="M57" s="82">
        <v>432</v>
      </c>
      <c r="N57" s="121">
        <v>0</v>
      </c>
      <c r="O57" s="121">
        <v>0</v>
      </c>
      <c r="P57" s="121">
        <v>0</v>
      </c>
      <c r="Q57" s="125">
        <v>0</v>
      </c>
    </row>
    <row r="58" spans="1:19" ht="15.75">
      <c r="A58" s="108" t="s">
        <v>117</v>
      </c>
      <c r="B58" s="105" t="s">
        <v>109</v>
      </c>
      <c r="C58" s="127" t="s">
        <v>54</v>
      </c>
      <c r="D58" s="121">
        <f>F58</f>
        <v>72</v>
      </c>
      <c r="E58" s="121">
        <v>0</v>
      </c>
      <c r="F58" s="121">
        <f>J58+K58+L58+M58+N58+O58+P58+Q58</f>
        <v>72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15">
        <v>72</v>
      </c>
      <c r="O58" s="121">
        <v>0</v>
      </c>
      <c r="P58" s="121">
        <v>0</v>
      </c>
      <c r="Q58" s="125">
        <v>0</v>
      </c>
      <c r="R58" s="128"/>
    </row>
    <row r="59" spans="1:19" ht="16.5" thickBot="1">
      <c r="A59" s="41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7"/>
      <c r="Q59" s="42"/>
      <c r="R59" s="6"/>
      <c r="S59" t="s">
        <v>218</v>
      </c>
    </row>
    <row r="60" spans="1:19" ht="16.5" thickBot="1">
      <c r="A60" s="196" t="s">
        <v>1</v>
      </c>
      <c r="B60" s="197"/>
      <c r="C60" s="18"/>
      <c r="D60" s="70">
        <f t="shared" ref="D60:Q60" si="17">D8+D22+D28+D32</f>
        <v>7524</v>
      </c>
      <c r="E60" s="70">
        <f t="shared" si="17"/>
        <v>2196</v>
      </c>
      <c r="F60" s="70">
        <f t="shared" si="17"/>
        <v>5328</v>
      </c>
      <c r="G60" s="70">
        <f t="shared" si="17"/>
        <v>2235</v>
      </c>
      <c r="H60" s="70">
        <f t="shared" si="17"/>
        <v>2087</v>
      </c>
      <c r="I60" s="70">
        <f t="shared" si="17"/>
        <v>70</v>
      </c>
      <c r="J60" s="70">
        <f t="shared" si="17"/>
        <v>612</v>
      </c>
      <c r="K60" s="70">
        <f t="shared" si="17"/>
        <v>792</v>
      </c>
      <c r="L60" s="70">
        <f t="shared" si="17"/>
        <v>576</v>
      </c>
      <c r="M60" s="70">
        <v>828</v>
      </c>
      <c r="N60" s="70">
        <f t="shared" si="17"/>
        <v>576</v>
      </c>
      <c r="O60" s="70">
        <v>828</v>
      </c>
      <c r="P60" s="70">
        <f t="shared" si="17"/>
        <v>612</v>
      </c>
      <c r="Q60" s="70">
        <f t="shared" si="17"/>
        <v>468</v>
      </c>
      <c r="R60" s="6"/>
      <c r="S60" s="120">
        <f>(H60+I60+1080)/(F60+144)</f>
        <v>0.5915570175438597</v>
      </c>
    </row>
    <row r="61" spans="1:19" ht="16.5" thickBot="1">
      <c r="A61" s="43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44"/>
      <c r="R61" s="45"/>
    </row>
    <row r="62" spans="1:19" s="143" customFormat="1" ht="16.5" thickBot="1">
      <c r="A62" s="138" t="s">
        <v>44</v>
      </c>
      <c r="B62" s="139" t="s">
        <v>48</v>
      </c>
      <c r="C62" s="140" t="s">
        <v>54</v>
      </c>
      <c r="D62" s="140">
        <v>144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1"/>
      <c r="Q62" s="142" t="s">
        <v>51</v>
      </c>
    </row>
    <row r="63" spans="1:19" s="143" customFormat="1" ht="31.5" customHeight="1" thickBot="1">
      <c r="A63" s="144" t="s">
        <v>45</v>
      </c>
      <c r="B63" s="145" t="s">
        <v>0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0"/>
      <c r="P63" s="141"/>
      <c r="Q63" s="142" t="s">
        <v>52</v>
      </c>
    </row>
    <row r="64" spans="1:19" ht="15.6" customHeight="1">
      <c r="A64" s="216" t="s">
        <v>201</v>
      </c>
      <c r="B64" s="217"/>
      <c r="C64" s="217"/>
      <c r="D64" s="217"/>
      <c r="E64" s="218"/>
      <c r="F64" s="207" t="s">
        <v>1</v>
      </c>
      <c r="G64" s="198" t="s">
        <v>216</v>
      </c>
      <c r="H64" s="199"/>
      <c r="I64" s="200"/>
      <c r="J64" s="71">
        <f>SUMIF(J9:J20,"&lt;&gt;0")</f>
        <v>612</v>
      </c>
      <c r="K64" s="71">
        <f>SUMIF(K9:K20,"&lt;&gt;0")</f>
        <v>792</v>
      </c>
      <c r="L64" s="71">
        <f t="shared" ref="L64:Q64" si="18">SUM(L23:L26,L29:L30,L34:L45,L48:L49,L53,L56)</f>
        <v>432</v>
      </c>
      <c r="M64" s="71">
        <f t="shared" si="18"/>
        <v>414</v>
      </c>
      <c r="N64" s="71">
        <f t="shared" si="18"/>
        <v>504</v>
      </c>
      <c r="O64" s="71">
        <f t="shared" si="18"/>
        <v>846</v>
      </c>
      <c r="P64" s="71">
        <f t="shared" si="18"/>
        <v>432</v>
      </c>
      <c r="Q64" s="71">
        <f t="shared" si="18"/>
        <v>292</v>
      </c>
    </row>
    <row r="65" spans="1:17" ht="27.75" customHeight="1">
      <c r="A65" s="210" t="s">
        <v>0</v>
      </c>
      <c r="B65" s="211"/>
      <c r="C65" s="211"/>
      <c r="D65" s="211"/>
      <c r="E65" s="212"/>
      <c r="F65" s="208"/>
      <c r="G65" s="201" t="s">
        <v>37</v>
      </c>
      <c r="H65" s="202"/>
      <c r="I65" s="203"/>
      <c r="J65" s="67">
        <f t="shared" ref="J65:K65" si="19">SUM(J57)</f>
        <v>0</v>
      </c>
      <c r="K65" s="67">
        <f t="shared" si="19"/>
        <v>0</v>
      </c>
      <c r="L65" s="67">
        <f>SUM(L57)</f>
        <v>144</v>
      </c>
      <c r="M65" s="67">
        <f t="shared" ref="M65:Q65" si="20">SUM(M57)</f>
        <v>432</v>
      </c>
      <c r="N65" s="67">
        <f t="shared" si="20"/>
        <v>0</v>
      </c>
      <c r="O65" s="67">
        <f t="shared" si="20"/>
        <v>0</v>
      </c>
      <c r="P65" s="67">
        <f t="shared" si="20"/>
        <v>0</v>
      </c>
      <c r="Q65" s="72">
        <f t="shared" si="20"/>
        <v>0</v>
      </c>
    </row>
    <row r="66" spans="1:17" ht="16.5" customHeight="1">
      <c r="A66" s="164" t="s">
        <v>77</v>
      </c>
      <c r="B66" s="165"/>
      <c r="C66" s="165"/>
      <c r="D66" s="165"/>
      <c r="E66" s="166"/>
      <c r="F66" s="208"/>
      <c r="G66" s="201" t="s">
        <v>206</v>
      </c>
      <c r="H66" s="202"/>
      <c r="I66" s="203"/>
      <c r="J66" s="73">
        <f t="shared" ref="J66:P66" si="21">SUM(J51,J54,J58)</f>
        <v>0</v>
      </c>
      <c r="K66" s="73">
        <f t="shared" si="21"/>
        <v>0</v>
      </c>
      <c r="L66" s="73">
        <f t="shared" si="21"/>
        <v>0</v>
      </c>
      <c r="M66" s="73">
        <f t="shared" si="21"/>
        <v>0</v>
      </c>
      <c r="N66" s="73">
        <f t="shared" si="21"/>
        <v>72</v>
      </c>
      <c r="O66" s="73">
        <f t="shared" si="21"/>
        <v>0</v>
      </c>
      <c r="P66" s="73">
        <f t="shared" si="21"/>
        <v>144</v>
      </c>
      <c r="Q66" s="74">
        <v>144</v>
      </c>
    </row>
    <row r="67" spans="1:17" ht="14.25" customHeight="1">
      <c r="A67" s="213" t="s">
        <v>46</v>
      </c>
      <c r="B67" s="214"/>
      <c r="C67" s="214"/>
      <c r="D67" s="214"/>
      <c r="E67" s="215"/>
      <c r="F67" s="208"/>
      <c r="G67" s="168" t="s">
        <v>38</v>
      </c>
      <c r="H67" s="169"/>
      <c r="I67" s="170"/>
      <c r="J67" s="75">
        <v>0</v>
      </c>
      <c r="K67" s="75">
        <v>3</v>
      </c>
      <c r="L67" s="75">
        <v>3</v>
      </c>
      <c r="M67" s="75">
        <v>3</v>
      </c>
      <c r="N67" s="75">
        <v>2</v>
      </c>
      <c r="O67" s="75">
        <v>3</v>
      </c>
      <c r="P67" s="75">
        <v>1</v>
      </c>
      <c r="Q67" s="76">
        <v>2</v>
      </c>
    </row>
    <row r="68" spans="1:17" ht="16.5" customHeight="1">
      <c r="A68" s="171" t="s">
        <v>248</v>
      </c>
      <c r="B68" s="172"/>
      <c r="C68" s="172"/>
      <c r="D68" s="172"/>
      <c r="E68" s="173"/>
      <c r="F68" s="208"/>
      <c r="G68" s="168" t="s">
        <v>39</v>
      </c>
      <c r="H68" s="169"/>
      <c r="I68" s="170"/>
      <c r="J68" s="75">
        <v>0</v>
      </c>
      <c r="K68" s="75">
        <v>9</v>
      </c>
      <c r="L68" s="75">
        <v>3</v>
      </c>
      <c r="M68" s="75">
        <v>6</v>
      </c>
      <c r="N68" s="75">
        <v>5</v>
      </c>
      <c r="O68" s="75">
        <v>5</v>
      </c>
      <c r="P68" s="75">
        <v>4</v>
      </c>
      <c r="Q68" s="76">
        <v>5</v>
      </c>
    </row>
    <row r="69" spans="1:17" ht="16.5" thickBot="1">
      <c r="A69" s="204" t="s">
        <v>247</v>
      </c>
      <c r="B69" s="205"/>
      <c r="C69" s="205"/>
      <c r="D69" s="205"/>
      <c r="E69" s="206"/>
      <c r="F69" s="209"/>
      <c r="G69" s="193" t="s">
        <v>40</v>
      </c>
      <c r="H69" s="194"/>
      <c r="I69" s="195"/>
      <c r="J69" s="116">
        <v>0</v>
      </c>
      <c r="K69" s="116">
        <v>0</v>
      </c>
      <c r="L69" s="116">
        <v>0</v>
      </c>
      <c r="M69" s="116">
        <v>1</v>
      </c>
      <c r="N69" s="116">
        <v>0</v>
      </c>
      <c r="O69" s="116">
        <v>1</v>
      </c>
      <c r="P69" s="116">
        <v>0</v>
      </c>
      <c r="Q69" s="117">
        <v>0</v>
      </c>
    </row>
    <row r="70" spans="1:17">
      <c r="J70" s="174"/>
      <c r="K70" s="174"/>
      <c r="L70" s="174"/>
      <c r="M70" s="174"/>
      <c r="N70" s="174"/>
      <c r="O70" s="174"/>
      <c r="P70" s="167"/>
      <c r="Q70" s="167"/>
    </row>
    <row r="72" spans="1:17" ht="15">
      <c r="L72" s="192"/>
      <c r="M72" s="192"/>
      <c r="N72" s="192"/>
      <c r="O72" s="192"/>
      <c r="P72" s="192"/>
      <c r="Q72" s="192"/>
    </row>
  </sheetData>
  <sheetProtection password="CE20" sheet="1" objects="1" scenarios="1" selectLockedCells="1" selectUnlockedCells="1"/>
  <customSheetViews>
    <customSheetView guid="{2BA2444E-3891-440B-861D-758779839FE0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1"/>
      <headerFooter alignWithMargins="0"/>
    </customSheetView>
    <customSheetView guid="{D3131143-2E0A-45BE-8F18-97DACCEBB08D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2"/>
      <headerFooter alignWithMargins="0"/>
    </customSheetView>
  </customSheetViews>
  <mergeCells count="46">
    <mergeCell ref="L4:M4"/>
    <mergeCell ref="N4:O4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  <mergeCell ref="L72:Q72"/>
    <mergeCell ref="G69:I69"/>
    <mergeCell ref="A60:B60"/>
    <mergeCell ref="G64:I64"/>
    <mergeCell ref="G65:I65"/>
    <mergeCell ref="A69:E69"/>
    <mergeCell ref="F64:F69"/>
    <mergeCell ref="A65:E65"/>
    <mergeCell ref="A67:E67"/>
    <mergeCell ref="G66:I66"/>
    <mergeCell ref="A64:E64"/>
    <mergeCell ref="J5:J6"/>
    <mergeCell ref="J4:K4"/>
    <mergeCell ref="F4:I4"/>
    <mergeCell ref="B3:B6"/>
    <mergeCell ref="C3:C6"/>
    <mergeCell ref="D4:D6"/>
    <mergeCell ref="E4:E6"/>
    <mergeCell ref="S8:T8"/>
    <mergeCell ref="S22:T22"/>
    <mergeCell ref="A66:E66"/>
    <mergeCell ref="P70:Q70"/>
    <mergeCell ref="G67:I67"/>
    <mergeCell ref="A68:E68"/>
    <mergeCell ref="G68:I68"/>
    <mergeCell ref="L70:M70"/>
    <mergeCell ref="J70:K70"/>
    <mergeCell ref="N70:O70"/>
    <mergeCell ref="S24:T24"/>
    <mergeCell ref="S27:T27"/>
  </mergeCells>
  <phoneticPr fontId="2" type="noConversion"/>
  <conditionalFormatting sqref="R25:V25 S23:U23">
    <cfRule type="cellIs" dxfId="2" priority="5" stopIfTrue="1" operator="notEqual">
      <formula>36</formula>
    </cfRule>
  </conditionalFormatting>
  <conditionalFormatting sqref="F60">
    <cfRule type="cellIs" dxfId="1" priority="2" operator="notEqual">
      <formula>5328</formula>
    </cfRule>
  </conditionalFormatting>
  <conditionalFormatting sqref="D60">
    <cfRule type="cellIs" dxfId="0" priority="1" operator="notEqual">
      <formula>7524</formula>
    </cfRule>
  </conditionalFormatting>
  <pageMargins left="0.23622047244094491" right="0.23622047244094491" top="0.23622047244094491" bottom="0.23622047244094491" header="0.11811023622047245" footer="0.11811023622047245"/>
  <pageSetup paperSize="9" scale="78" fitToHeight="2" orientation="landscape" horizontalDpi="4294967294" r:id="rId3"/>
  <headerFooter alignWithMargins="0"/>
  <rowBreaks count="1" manualBreakCount="1">
    <brk id="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N14" sqref="N14:N15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 t="s">
        <v>119</v>
      </c>
      <c r="BC1" s="274"/>
      <c r="BD1" s="274"/>
      <c r="BE1" s="274"/>
      <c r="BF1" s="274"/>
      <c r="BG1" s="274"/>
      <c r="BH1" s="274"/>
      <c r="BI1" s="274"/>
      <c r="BJ1" s="274"/>
      <c r="BK1" s="274"/>
      <c r="BL1" s="274"/>
    </row>
    <row r="2" spans="1:64">
      <c r="A2" s="47"/>
      <c r="B2" s="47"/>
      <c r="C2" s="47"/>
      <c r="D2" s="47"/>
      <c r="E2" s="47"/>
      <c r="F2" s="48"/>
      <c r="G2" s="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>
      <c r="A3" s="47"/>
      <c r="B3" s="47"/>
      <c r="C3" s="47"/>
      <c r="D3" s="47"/>
      <c r="E3" s="47"/>
      <c r="F3" s="48"/>
      <c r="G3" s="4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9.950000000000003" customHeight="1">
      <c r="A4" s="275" t="s">
        <v>120</v>
      </c>
      <c r="B4" s="269" t="s">
        <v>121</v>
      </c>
      <c r="C4" s="278"/>
      <c r="D4" s="278"/>
      <c r="E4" s="279"/>
      <c r="F4" s="259" t="s">
        <v>122</v>
      </c>
      <c r="G4" s="268" t="s">
        <v>123</v>
      </c>
      <c r="H4" s="268"/>
      <c r="I4" s="268"/>
      <c r="J4" s="259" t="s">
        <v>124</v>
      </c>
      <c r="K4" s="268" t="s">
        <v>125</v>
      </c>
      <c r="L4" s="268"/>
      <c r="M4" s="268"/>
      <c r="N4" s="259" t="s">
        <v>126</v>
      </c>
      <c r="O4" s="268" t="s">
        <v>127</v>
      </c>
      <c r="P4" s="268"/>
      <c r="Q4" s="268"/>
      <c r="R4" s="268"/>
      <c r="S4" s="259" t="s">
        <v>128</v>
      </c>
      <c r="T4" s="268" t="s">
        <v>129</v>
      </c>
      <c r="U4" s="268"/>
      <c r="V4" s="268"/>
      <c r="W4" s="259" t="s">
        <v>130</v>
      </c>
      <c r="X4" s="268" t="s">
        <v>131</v>
      </c>
      <c r="Y4" s="268"/>
      <c r="Z4" s="268"/>
      <c r="AA4" s="259" t="s">
        <v>132</v>
      </c>
      <c r="AB4" s="268" t="s">
        <v>133</v>
      </c>
      <c r="AC4" s="268"/>
      <c r="AD4" s="268"/>
      <c r="AE4" s="268"/>
      <c r="AF4" s="259" t="s">
        <v>134</v>
      </c>
      <c r="AG4" s="268" t="s">
        <v>135</v>
      </c>
      <c r="AH4" s="268"/>
      <c r="AI4" s="268"/>
      <c r="AJ4" s="259" t="s">
        <v>136</v>
      </c>
      <c r="AK4" s="269" t="s">
        <v>137</v>
      </c>
      <c r="AL4" s="270"/>
      <c r="AM4" s="270"/>
      <c r="AN4" s="271"/>
      <c r="AO4" s="268" t="s">
        <v>138</v>
      </c>
      <c r="AP4" s="268"/>
      <c r="AQ4" s="268"/>
      <c r="AR4" s="268"/>
      <c r="AS4" s="259" t="s">
        <v>139</v>
      </c>
      <c r="AT4" s="269" t="s">
        <v>140</v>
      </c>
      <c r="AU4" s="270"/>
      <c r="AV4" s="270"/>
      <c r="AW4" s="259" t="s">
        <v>141</v>
      </c>
      <c r="AX4" s="269" t="s">
        <v>142</v>
      </c>
      <c r="AY4" s="270"/>
      <c r="AZ4" s="270"/>
      <c r="BA4" s="270"/>
      <c r="BB4" s="284" t="s">
        <v>120</v>
      </c>
      <c r="BC4" s="286" t="s">
        <v>198</v>
      </c>
      <c r="BD4" s="287"/>
      <c r="BE4" s="261" t="s">
        <v>199</v>
      </c>
      <c r="BF4" s="262"/>
      <c r="BG4" s="262"/>
      <c r="BH4" s="262"/>
      <c r="BI4" s="290" t="s">
        <v>144</v>
      </c>
      <c r="BJ4" s="263" t="s">
        <v>145</v>
      </c>
      <c r="BK4" s="266" t="s">
        <v>146</v>
      </c>
      <c r="BL4" s="266" t="s">
        <v>147</v>
      </c>
    </row>
    <row r="5" spans="1:64" ht="30" customHeight="1">
      <c r="A5" s="276"/>
      <c r="B5" s="259" t="s">
        <v>148</v>
      </c>
      <c r="C5" s="259" t="s">
        <v>149</v>
      </c>
      <c r="D5" s="259" t="s">
        <v>150</v>
      </c>
      <c r="E5" s="259" t="s">
        <v>151</v>
      </c>
      <c r="F5" s="267"/>
      <c r="G5" s="259" t="s">
        <v>152</v>
      </c>
      <c r="H5" s="259" t="s">
        <v>153</v>
      </c>
      <c r="I5" s="259" t="s">
        <v>154</v>
      </c>
      <c r="J5" s="267"/>
      <c r="K5" s="259" t="s">
        <v>155</v>
      </c>
      <c r="L5" s="259" t="s">
        <v>156</v>
      </c>
      <c r="M5" s="259" t="s">
        <v>157</v>
      </c>
      <c r="N5" s="267"/>
      <c r="O5" s="259" t="s">
        <v>148</v>
      </c>
      <c r="P5" s="259" t="s">
        <v>149</v>
      </c>
      <c r="Q5" s="259" t="s">
        <v>150</v>
      </c>
      <c r="R5" s="259" t="s">
        <v>151</v>
      </c>
      <c r="S5" s="267"/>
      <c r="T5" s="259" t="s">
        <v>158</v>
      </c>
      <c r="U5" s="259" t="s">
        <v>159</v>
      </c>
      <c r="V5" s="259" t="s">
        <v>160</v>
      </c>
      <c r="W5" s="267"/>
      <c r="X5" s="259" t="s">
        <v>161</v>
      </c>
      <c r="Y5" s="259" t="s">
        <v>162</v>
      </c>
      <c r="Z5" s="259" t="s">
        <v>163</v>
      </c>
      <c r="AA5" s="267"/>
      <c r="AB5" s="259" t="s">
        <v>161</v>
      </c>
      <c r="AC5" s="259" t="s">
        <v>162</v>
      </c>
      <c r="AD5" s="259" t="s">
        <v>163</v>
      </c>
      <c r="AE5" s="259" t="s">
        <v>164</v>
      </c>
      <c r="AF5" s="267"/>
      <c r="AG5" s="259" t="s">
        <v>152</v>
      </c>
      <c r="AH5" s="259" t="s">
        <v>153</v>
      </c>
      <c r="AI5" s="259" t="s">
        <v>154</v>
      </c>
      <c r="AJ5" s="267"/>
      <c r="AK5" s="259" t="s">
        <v>165</v>
      </c>
      <c r="AL5" s="259" t="s">
        <v>166</v>
      </c>
      <c r="AM5" s="259" t="s">
        <v>167</v>
      </c>
      <c r="AN5" s="259" t="s">
        <v>168</v>
      </c>
      <c r="AO5" s="259" t="s">
        <v>148</v>
      </c>
      <c r="AP5" s="259" t="s">
        <v>149</v>
      </c>
      <c r="AQ5" s="259" t="s">
        <v>150</v>
      </c>
      <c r="AR5" s="259" t="s">
        <v>151</v>
      </c>
      <c r="AS5" s="267"/>
      <c r="AT5" s="259" t="s">
        <v>152</v>
      </c>
      <c r="AU5" s="259" t="s">
        <v>153</v>
      </c>
      <c r="AV5" s="259" t="s">
        <v>154</v>
      </c>
      <c r="AW5" s="267"/>
      <c r="AX5" s="259" t="s">
        <v>169</v>
      </c>
      <c r="AY5" s="259" t="s">
        <v>170</v>
      </c>
      <c r="AZ5" s="259" t="s">
        <v>171</v>
      </c>
      <c r="BA5" s="259" t="s">
        <v>172</v>
      </c>
      <c r="BB5" s="285"/>
      <c r="BC5" s="288"/>
      <c r="BD5" s="289"/>
      <c r="BE5" s="280" t="s">
        <v>191</v>
      </c>
      <c r="BF5" s="238" t="s">
        <v>193</v>
      </c>
      <c r="BG5" s="238"/>
      <c r="BH5" s="283" t="s">
        <v>173</v>
      </c>
      <c r="BI5" s="291"/>
      <c r="BJ5" s="264"/>
      <c r="BK5" s="266"/>
      <c r="BL5" s="266"/>
    </row>
    <row r="6" spans="1:64" ht="57.95" customHeight="1">
      <c r="A6" s="276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85"/>
      <c r="BC6" s="272" t="s">
        <v>174</v>
      </c>
      <c r="BD6" s="273"/>
      <c r="BE6" s="281"/>
      <c r="BF6" s="239" t="s">
        <v>194</v>
      </c>
      <c r="BG6" s="239" t="s">
        <v>195</v>
      </c>
      <c r="BH6" s="283"/>
      <c r="BI6" s="291"/>
      <c r="BJ6" s="264"/>
      <c r="BK6" s="266"/>
      <c r="BL6" s="266"/>
    </row>
    <row r="7" spans="1:64" ht="23.1" customHeight="1">
      <c r="A7" s="277"/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50">
        <v>15</v>
      </c>
      <c r="Q7" s="50">
        <v>16</v>
      </c>
      <c r="R7" s="50">
        <v>17</v>
      </c>
      <c r="S7" s="50">
        <v>18</v>
      </c>
      <c r="T7" s="50">
        <v>19</v>
      </c>
      <c r="U7" s="50">
        <v>20</v>
      </c>
      <c r="V7" s="50">
        <v>21</v>
      </c>
      <c r="W7" s="50">
        <v>22</v>
      </c>
      <c r="X7" s="50">
        <v>23</v>
      </c>
      <c r="Y7" s="50">
        <v>24</v>
      </c>
      <c r="Z7" s="50">
        <v>25</v>
      </c>
      <c r="AA7" s="50">
        <v>26</v>
      </c>
      <c r="AB7" s="50">
        <v>27</v>
      </c>
      <c r="AC7" s="50">
        <v>28</v>
      </c>
      <c r="AD7" s="50">
        <v>29</v>
      </c>
      <c r="AE7" s="50">
        <v>30</v>
      </c>
      <c r="AF7" s="50">
        <v>31</v>
      </c>
      <c r="AG7" s="50">
        <v>32</v>
      </c>
      <c r="AH7" s="50">
        <v>33</v>
      </c>
      <c r="AI7" s="50">
        <v>34</v>
      </c>
      <c r="AJ7" s="50">
        <v>35</v>
      </c>
      <c r="AK7" s="50">
        <v>36</v>
      </c>
      <c r="AL7" s="50">
        <v>37</v>
      </c>
      <c r="AM7" s="50">
        <v>38</v>
      </c>
      <c r="AN7" s="50">
        <v>39</v>
      </c>
      <c r="AO7" s="50">
        <v>40</v>
      </c>
      <c r="AP7" s="50">
        <v>41</v>
      </c>
      <c r="AQ7" s="50">
        <v>42</v>
      </c>
      <c r="AR7" s="50">
        <v>43</v>
      </c>
      <c r="AS7" s="50">
        <v>44</v>
      </c>
      <c r="AT7" s="50">
        <v>45</v>
      </c>
      <c r="AU7" s="50">
        <v>46</v>
      </c>
      <c r="AV7" s="50">
        <v>47</v>
      </c>
      <c r="AW7" s="50">
        <v>48</v>
      </c>
      <c r="AX7" s="50">
        <v>49</v>
      </c>
      <c r="AY7" s="50">
        <v>50</v>
      </c>
      <c r="AZ7" s="50">
        <v>51</v>
      </c>
      <c r="BA7" s="51">
        <v>52</v>
      </c>
      <c r="BB7" s="285"/>
      <c r="BC7" s="52" t="s">
        <v>175</v>
      </c>
      <c r="BD7" s="53" t="s">
        <v>176</v>
      </c>
      <c r="BE7" s="282"/>
      <c r="BF7" s="239"/>
      <c r="BG7" s="239"/>
      <c r="BH7" s="283"/>
      <c r="BI7" s="292"/>
      <c r="BJ7" s="265"/>
      <c r="BK7" s="266"/>
      <c r="BL7" s="266"/>
    </row>
    <row r="8" spans="1:64">
      <c r="A8" s="247" t="s">
        <v>177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 t="s">
        <v>187</v>
      </c>
      <c r="T8" s="245" t="s">
        <v>187</v>
      </c>
      <c r="U8" s="245"/>
      <c r="V8" s="251"/>
      <c r="W8" s="251"/>
      <c r="X8" s="245"/>
      <c r="Y8" s="245"/>
      <c r="Z8" s="245"/>
      <c r="AA8" s="251"/>
      <c r="AB8" s="251"/>
      <c r="AC8" s="251"/>
      <c r="AD8" s="245"/>
      <c r="AE8" s="245"/>
      <c r="AF8" s="245"/>
      <c r="AG8" s="245"/>
      <c r="AH8" s="245"/>
      <c r="AI8" s="251"/>
      <c r="AJ8" s="245"/>
      <c r="AK8" s="251"/>
      <c r="AL8" s="251"/>
      <c r="AM8" s="251"/>
      <c r="AN8" s="251"/>
      <c r="AO8" s="245"/>
      <c r="AP8" s="245"/>
      <c r="AQ8" s="251" t="s">
        <v>182</v>
      </c>
      <c r="AR8" s="251" t="s">
        <v>182</v>
      </c>
      <c r="AS8" s="245" t="s">
        <v>187</v>
      </c>
      <c r="AT8" s="251" t="s">
        <v>187</v>
      </c>
      <c r="AU8" s="251" t="s">
        <v>187</v>
      </c>
      <c r="AV8" s="251" t="s">
        <v>187</v>
      </c>
      <c r="AW8" s="245" t="s">
        <v>187</v>
      </c>
      <c r="AX8" s="251" t="s">
        <v>187</v>
      </c>
      <c r="AY8" s="251" t="s">
        <v>187</v>
      </c>
      <c r="AZ8" s="245" t="s">
        <v>187</v>
      </c>
      <c r="BA8" s="245" t="s">
        <v>187</v>
      </c>
      <c r="BB8" s="247" t="s">
        <v>177</v>
      </c>
      <c r="BC8" s="249">
        <v>39</v>
      </c>
      <c r="BD8" s="256">
        <f>BC8*36</f>
        <v>1404</v>
      </c>
      <c r="BE8" s="249">
        <v>0</v>
      </c>
      <c r="BF8" s="256">
        <v>0</v>
      </c>
      <c r="BG8" s="256">
        <v>0</v>
      </c>
      <c r="BH8" s="256">
        <v>0</v>
      </c>
      <c r="BI8" s="256">
        <v>2</v>
      </c>
      <c r="BJ8" s="256">
        <v>0</v>
      </c>
      <c r="BK8" s="256">
        <v>11</v>
      </c>
      <c r="BL8" s="254">
        <f>SUM(BC8,BE8:BK9)</f>
        <v>52</v>
      </c>
    </row>
    <row r="9" spans="1:64">
      <c r="A9" s="248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52"/>
      <c r="W9" s="252"/>
      <c r="X9" s="246"/>
      <c r="Y9" s="246"/>
      <c r="Z9" s="246"/>
      <c r="AA9" s="252"/>
      <c r="AB9" s="252"/>
      <c r="AC9" s="252"/>
      <c r="AD9" s="246"/>
      <c r="AE9" s="246"/>
      <c r="AF9" s="246"/>
      <c r="AG9" s="246"/>
      <c r="AH9" s="246"/>
      <c r="AI9" s="252"/>
      <c r="AJ9" s="246"/>
      <c r="AK9" s="252"/>
      <c r="AL9" s="252"/>
      <c r="AM9" s="252"/>
      <c r="AN9" s="252"/>
      <c r="AO9" s="246"/>
      <c r="AP9" s="246"/>
      <c r="AQ9" s="252"/>
      <c r="AR9" s="252"/>
      <c r="AS9" s="246"/>
      <c r="AT9" s="252"/>
      <c r="AU9" s="252"/>
      <c r="AV9" s="252"/>
      <c r="AW9" s="246"/>
      <c r="AX9" s="252"/>
      <c r="AY9" s="252"/>
      <c r="AZ9" s="246"/>
      <c r="BA9" s="246"/>
      <c r="BB9" s="248"/>
      <c r="BC9" s="250"/>
      <c r="BD9" s="257"/>
      <c r="BE9" s="250"/>
      <c r="BF9" s="257"/>
      <c r="BG9" s="257"/>
      <c r="BH9" s="257"/>
      <c r="BI9" s="257"/>
      <c r="BJ9" s="257"/>
      <c r="BK9" s="257"/>
      <c r="BL9" s="255"/>
    </row>
    <row r="10" spans="1:64">
      <c r="A10" s="247" t="s">
        <v>178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 t="s">
        <v>182</v>
      </c>
      <c r="O10" s="245" t="s">
        <v>184</v>
      </c>
      <c r="P10" s="245" t="s">
        <v>184</v>
      </c>
      <c r="Q10" s="245" t="s">
        <v>184</v>
      </c>
      <c r="R10" s="245" t="s">
        <v>184</v>
      </c>
      <c r="S10" s="245" t="s">
        <v>187</v>
      </c>
      <c r="T10" s="245" t="s">
        <v>187</v>
      </c>
      <c r="U10" s="245" t="s">
        <v>184</v>
      </c>
      <c r="V10" s="245" t="s">
        <v>184</v>
      </c>
      <c r="W10" s="245" t="s">
        <v>184</v>
      </c>
      <c r="X10" s="245" t="s">
        <v>184</v>
      </c>
      <c r="Y10" s="258"/>
      <c r="Z10" s="245"/>
      <c r="AA10" s="245"/>
      <c r="AB10" s="251"/>
      <c r="AC10" s="251"/>
      <c r="AD10" s="251"/>
      <c r="AE10" s="251"/>
      <c r="AF10" s="245"/>
      <c r="AG10" s="251"/>
      <c r="AH10" s="251"/>
      <c r="AI10" s="251"/>
      <c r="AJ10" s="98"/>
      <c r="AK10" s="96" t="s">
        <v>182</v>
      </c>
      <c r="AL10" s="251" t="s">
        <v>184</v>
      </c>
      <c r="AM10" s="245" t="s">
        <v>184</v>
      </c>
      <c r="AN10" s="251" t="s">
        <v>184</v>
      </c>
      <c r="AO10" s="251" t="s">
        <v>184</v>
      </c>
      <c r="AP10" s="251" t="s">
        <v>184</v>
      </c>
      <c r="AQ10" s="251" t="s">
        <v>184</v>
      </c>
      <c r="AR10" s="245" t="s">
        <v>184</v>
      </c>
      <c r="AS10" s="96" t="s">
        <v>184</v>
      </c>
      <c r="AT10" s="245" t="s">
        <v>187</v>
      </c>
      <c r="AU10" s="245" t="s">
        <v>187</v>
      </c>
      <c r="AV10" s="245" t="s">
        <v>187</v>
      </c>
      <c r="AW10" s="245" t="s">
        <v>187</v>
      </c>
      <c r="AX10" s="245" t="s">
        <v>187</v>
      </c>
      <c r="AY10" s="245" t="s">
        <v>187</v>
      </c>
      <c r="AZ10" s="245" t="s">
        <v>187</v>
      </c>
      <c r="BA10" s="245" t="s">
        <v>187</v>
      </c>
      <c r="BB10" s="247" t="s">
        <v>178</v>
      </c>
      <c r="BC10" s="249">
        <v>23.5</v>
      </c>
      <c r="BD10" s="256">
        <f t="shared" ref="BD10" si="0">BC10*36</f>
        <v>846</v>
      </c>
      <c r="BE10" s="256">
        <v>16</v>
      </c>
      <c r="BF10" s="256">
        <v>0</v>
      </c>
      <c r="BG10" s="256">
        <v>0</v>
      </c>
      <c r="BH10" s="256">
        <v>0</v>
      </c>
      <c r="BI10" s="256">
        <v>2</v>
      </c>
      <c r="BJ10" s="256">
        <v>0</v>
      </c>
      <c r="BK10" s="256">
        <v>10.5</v>
      </c>
      <c r="BL10" s="254">
        <f>SUM(BC10,BE10:BK10)</f>
        <v>52</v>
      </c>
    </row>
    <row r="11" spans="1:64">
      <c r="A11" s="248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52"/>
      <c r="Z11" s="246"/>
      <c r="AA11" s="246"/>
      <c r="AB11" s="252"/>
      <c r="AC11" s="252"/>
      <c r="AD11" s="252"/>
      <c r="AE11" s="252"/>
      <c r="AF11" s="246"/>
      <c r="AG11" s="252"/>
      <c r="AH11" s="252"/>
      <c r="AI11" s="252"/>
      <c r="AJ11" s="97" t="s">
        <v>182</v>
      </c>
      <c r="AK11" s="97" t="s">
        <v>184</v>
      </c>
      <c r="AL11" s="252"/>
      <c r="AM11" s="246"/>
      <c r="AN11" s="252"/>
      <c r="AO11" s="252"/>
      <c r="AP11" s="252"/>
      <c r="AQ11" s="252"/>
      <c r="AR11" s="246"/>
      <c r="AS11" s="96" t="s">
        <v>187</v>
      </c>
      <c r="AT11" s="246"/>
      <c r="AU11" s="246"/>
      <c r="AV11" s="246"/>
      <c r="AW11" s="246"/>
      <c r="AX11" s="246"/>
      <c r="AY11" s="246"/>
      <c r="AZ11" s="246"/>
      <c r="BA11" s="246"/>
      <c r="BB11" s="248"/>
      <c r="BC11" s="250"/>
      <c r="BD11" s="257"/>
      <c r="BE11" s="257"/>
      <c r="BF11" s="257"/>
      <c r="BG11" s="257"/>
      <c r="BH11" s="257"/>
      <c r="BI11" s="257"/>
      <c r="BJ11" s="257"/>
      <c r="BK11" s="257"/>
      <c r="BL11" s="255"/>
    </row>
    <row r="12" spans="1:64">
      <c r="A12" s="247" t="s">
        <v>179</v>
      </c>
      <c r="B12" s="245"/>
      <c r="C12" s="245"/>
      <c r="D12" s="245" t="s">
        <v>207</v>
      </c>
      <c r="E12" s="245" t="s">
        <v>207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 t="s">
        <v>182</v>
      </c>
      <c r="S12" s="245" t="s">
        <v>187</v>
      </c>
      <c r="T12" s="245" t="s">
        <v>187</v>
      </c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51"/>
      <c r="AI12" s="245"/>
      <c r="AJ12" s="245"/>
      <c r="AK12" s="251"/>
      <c r="AL12" s="251"/>
      <c r="AM12" s="251"/>
      <c r="AN12" s="251"/>
      <c r="AO12" s="251"/>
      <c r="AP12" s="251"/>
      <c r="AQ12" s="251"/>
      <c r="AR12" s="95"/>
      <c r="AS12" s="96" t="s">
        <v>182</v>
      </c>
      <c r="AT12" s="245" t="s">
        <v>187</v>
      </c>
      <c r="AU12" s="245" t="s">
        <v>187</v>
      </c>
      <c r="AV12" s="245" t="s">
        <v>187</v>
      </c>
      <c r="AW12" s="245" t="s">
        <v>187</v>
      </c>
      <c r="AX12" s="245" t="s">
        <v>187</v>
      </c>
      <c r="AY12" s="245" t="s">
        <v>187</v>
      </c>
      <c r="AZ12" s="245" t="s">
        <v>187</v>
      </c>
      <c r="BA12" s="245" t="s">
        <v>187</v>
      </c>
      <c r="BB12" s="247" t="s">
        <v>179</v>
      </c>
      <c r="BC12" s="249">
        <v>37.5</v>
      </c>
      <c r="BD12" s="256">
        <f t="shared" ref="BD12" si="1">BC12*36</f>
        <v>1350</v>
      </c>
      <c r="BE12" s="256">
        <v>0</v>
      </c>
      <c r="BF12" s="256">
        <v>2</v>
      </c>
      <c r="BG12" s="256">
        <v>0</v>
      </c>
      <c r="BH12" s="256">
        <v>0</v>
      </c>
      <c r="BI12" s="256">
        <v>2</v>
      </c>
      <c r="BJ12" s="256">
        <v>0</v>
      </c>
      <c r="BK12" s="256">
        <v>10.5</v>
      </c>
      <c r="BL12" s="254">
        <f t="shared" ref="BL12" si="2">SUM(BC12,BE12:BK13)</f>
        <v>52</v>
      </c>
    </row>
    <row r="13" spans="1:64">
      <c r="A13" s="24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52"/>
      <c r="AI13" s="246"/>
      <c r="AJ13" s="246"/>
      <c r="AK13" s="252"/>
      <c r="AL13" s="252"/>
      <c r="AM13" s="252"/>
      <c r="AN13" s="252"/>
      <c r="AO13" s="252"/>
      <c r="AP13" s="252"/>
      <c r="AQ13" s="252"/>
      <c r="AR13" s="91" t="s">
        <v>182</v>
      </c>
      <c r="AS13" s="97" t="s">
        <v>187</v>
      </c>
      <c r="AT13" s="246"/>
      <c r="AU13" s="246"/>
      <c r="AV13" s="246"/>
      <c r="AW13" s="246"/>
      <c r="AX13" s="246"/>
      <c r="AY13" s="246"/>
      <c r="AZ13" s="246"/>
      <c r="BA13" s="246"/>
      <c r="BB13" s="248"/>
      <c r="BC13" s="250"/>
      <c r="BD13" s="257"/>
      <c r="BE13" s="257"/>
      <c r="BF13" s="257"/>
      <c r="BG13" s="257"/>
      <c r="BH13" s="257"/>
      <c r="BI13" s="257"/>
      <c r="BJ13" s="257"/>
      <c r="BK13" s="257"/>
      <c r="BL13" s="255"/>
    </row>
    <row r="14" spans="1:64">
      <c r="A14" s="247" t="s">
        <v>180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 t="s">
        <v>186</v>
      </c>
      <c r="P14" s="245" t="s">
        <v>186</v>
      </c>
      <c r="Q14" s="245" t="s">
        <v>186</v>
      </c>
      <c r="R14" s="245" t="s">
        <v>186</v>
      </c>
      <c r="S14" s="245" t="s">
        <v>187</v>
      </c>
      <c r="T14" s="245" t="s">
        <v>187</v>
      </c>
      <c r="U14" s="245"/>
      <c r="V14" s="245"/>
      <c r="W14" s="245"/>
      <c r="X14" s="245"/>
      <c r="Y14" s="245"/>
      <c r="Z14" s="245"/>
      <c r="AA14" s="245"/>
      <c r="AB14" s="245"/>
      <c r="AC14" s="245"/>
      <c r="AD14" s="245" t="s">
        <v>182</v>
      </c>
      <c r="AE14" s="245" t="s">
        <v>186</v>
      </c>
      <c r="AF14" s="245" t="s">
        <v>186</v>
      </c>
      <c r="AG14" s="245" t="s">
        <v>186</v>
      </c>
      <c r="AH14" s="245" t="s">
        <v>186</v>
      </c>
      <c r="AI14" s="245" t="s">
        <v>185</v>
      </c>
      <c r="AJ14" s="245" t="s">
        <v>185</v>
      </c>
      <c r="AK14" s="251" t="s">
        <v>185</v>
      </c>
      <c r="AL14" s="251" t="s">
        <v>185</v>
      </c>
      <c r="AM14" s="253" t="s">
        <v>189</v>
      </c>
      <c r="AN14" s="253" t="s">
        <v>189</v>
      </c>
      <c r="AO14" s="253" t="s">
        <v>189</v>
      </c>
      <c r="AP14" s="253" t="s">
        <v>189</v>
      </c>
      <c r="AQ14" s="245" t="s">
        <v>179</v>
      </c>
      <c r="AR14" s="245" t="s">
        <v>179</v>
      </c>
      <c r="AS14" s="245"/>
      <c r="AT14" s="245"/>
      <c r="AU14" s="245"/>
      <c r="AV14" s="245"/>
      <c r="AW14" s="245"/>
      <c r="AX14" s="245"/>
      <c r="AY14" s="245"/>
      <c r="AZ14" s="245"/>
      <c r="BA14" s="245"/>
      <c r="BB14" s="247" t="s">
        <v>180</v>
      </c>
      <c r="BC14" s="249">
        <v>22</v>
      </c>
      <c r="BD14" s="256">
        <f t="shared" ref="BD14" si="3">BC14*36</f>
        <v>792</v>
      </c>
      <c r="BE14" s="256">
        <v>0</v>
      </c>
      <c r="BF14" s="256">
        <v>8</v>
      </c>
      <c r="BG14" s="256">
        <v>4</v>
      </c>
      <c r="BH14" s="256">
        <v>4</v>
      </c>
      <c r="BI14" s="256">
        <v>1</v>
      </c>
      <c r="BJ14" s="256">
        <v>2</v>
      </c>
      <c r="BK14" s="256">
        <v>2</v>
      </c>
      <c r="BL14" s="254">
        <f t="shared" ref="BL14" si="4">SUM(BC14,BE14:BK15)</f>
        <v>43</v>
      </c>
    </row>
    <row r="15" spans="1:64">
      <c r="A15" s="248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52"/>
      <c r="AL15" s="252"/>
      <c r="AM15" s="252"/>
      <c r="AN15" s="252"/>
      <c r="AO15" s="252"/>
      <c r="AP15" s="252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8"/>
      <c r="BC15" s="250"/>
      <c r="BD15" s="257"/>
      <c r="BE15" s="257"/>
      <c r="BF15" s="257"/>
      <c r="BG15" s="257"/>
      <c r="BH15" s="257"/>
      <c r="BI15" s="257"/>
      <c r="BJ15" s="257"/>
      <c r="BK15" s="257"/>
      <c r="BL15" s="255"/>
    </row>
    <row r="16" spans="1:64" ht="20.100000000000001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54" t="s">
        <v>1</v>
      </c>
      <c r="BC16" s="129">
        <f>SUM(BC8:BC15)</f>
        <v>122</v>
      </c>
      <c r="BD16" s="130">
        <f>SUM(BD8:BD15)</f>
        <v>4392</v>
      </c>
      <c r="BE16" s="130">
        <f t="shared" ref="BE16:BL16" si="5">SUM(BE8:BE15)</f>
        <v>16</v>
      </c>
      <c r="BF16" s="130">
        <f t="shared" si="5"/>
        <v>10</v>
      </c>
      <c r="BG16" s="130">
        <f t="shared" si="5"/>
        <v>4</v>
      </c>
      <c r="BH16" s="130">
        <f t="shared" si="5"/>
        <v>4</v>
      </c>
      <c r="BI16" s="130">
        <f t="shared" si="5"/>
        <v>7</v>
      </c>
      <c r="BJ16" s="130">
        <f t="shared" si="5"/>
        <v>2</v>
      </c>
      <c r="BK16" s="130">
        <f t="shared" si="5"/>
        <v>34</v>
      </c>
      <c r="BL16" s="130">
        <f t="shared" si="5"/>
        <v>199</v>
      </c>
    </row>
    <row r="17" spans="1:64" ht="13.5" thickBot="1">
      <c r="A17" s="55" t="s">
        <v>181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6"/>
      <c r="BF17" s="56"/>
      <c r="BG17" s="56"/>
      <c r="BH17" s="58"/>
      <c r="BI17" s="58"/>
      <c r="BJ17" s="58"/>
      <c r="BK17" s="58"/>
      <c r="BL17" s="56"/>
    </row>
    <row r="18" spans="1:64" ht="13.5" customHeight="1" thickBot="1">
      <c r="A18" s="56"/>
      <c r="B18" s="56"/>
      <c r="C18" s="56"/>
      <c r="D18" s="56"/>
      <c r="E18" s="56"/>
      <c r="F18" s="56"/>
      <c r="G18" s="59"/>
      <c r="H18" s="60" t="s">
        <v>143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61" t="s">
        <v>182</v>
      </c>
      <c r="U18" s="60" t="s">
        <v>183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61" t="s">
        <v>184</v>
      </c>
      <c r="AG18" s="240" t="s">
        <v>191</v>
      </c>
      <c r="AH18" s="240"/>
      <c r="AI18" s="240"/>
      <c r="AJ18" s="240"/>
      <c r="AK18" s="240"/>
      <c r="AL18" s="240"/>
      <c r="AM18" s="240"/>
      <c r="AN18" s="240"/>
      <c r="AO18" s="240"/>
      <c r="AQ18" s="47"/>
      <c r="AR18" s="47"/>
      <c r="AS18" s="56"/>
      <c r="AT18" s="61" t="s">
        <v>185</v>
      </c>
      <c r="AU18" s="241" t="s">
        <v>196</v>
      </c>
      <c r="AV18" s="241"/>
      <c r="AW18" s="241"/>
      <c r="AX18" s="241"/>
      <c r="AY18" s="241"/>
      <c r="AZ18" s="241"/>
      <c r="BA18" s="241"/>
      <c r="BB18" s="241"/>
      <c r="BE18" s="56"/>
      <c r="BF18" s="56"/>
      <c r="BG18" s="56"/>
      <c r="BH18" s="56"/>
      <c r="BI18" s="56"/>
      <c r="BJ18" s="56"/>
      <c r="BK18" s="56"/>
      <c r="BL18" s="56"/>
    </row>
    <row r="19" spans="1:64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240"/>
      <c r="AH19" s="240"/>
      <c r="AI19" s="240"/>
      <c r="AJ19" s="240"/>
      <c r="AK19" s="240"/>
      <c r="AL19" s="240"/>
      <c r="AM19" s="240"/>
      <c r="AN19" s="240"/>
      <c r="AO19" s="240"/>
      <c r="AQ19" s="47"/>
      <c r="AR19" s="47"/>
      <c r="AS19" s="56"/>
      <c r="AT19" s="56"/>
      <c r="AU19" s="241"/>
      <c r="AV19" s="241"/>
      <c r="AW19" s="241"/>
      <c r="AX19" s="241"/>
      <c r="AY19" s="241"/>
      <c r="AZ19" s="241"/>
      <c r="BA19" s="241"/>
      <c r="BB19" s="241"/>
      <c r="BE19" s="56"/>
      <c r="BF19" s="56"/>
      <c r="BG19" s="56"/>
      <c r="BH19" s="56"/>
      <c r="BI19" s="56"/>
      <c r="BJ19" s="56"/>
      <c r="BK19" s="56"/>
      <c r="BL19" s="56"/>
    </row>
    <row r="20" spans="1:64" ht="13.5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3.5" customHeight="1" thickBot="1">
      <c r="A21" s="47"/>
      <c r="B21" s="47"/>
      <c r="C21" s="47"/>
      <c r="D21" s="47"/>
      <c r="E21" s="47"/>
      <c r="F21" s="47"/>
      <c r="G21" s="61" t="s">
        <v>186</v>
      </c>
      <c r="H21" s="244" t="s">
        <v>192</v>
      </c>
      <c r="I21" s="244"/>
      <c r="J21" s="244"/>
      <c r="K21" s="244"/>
      <c r="L21" s="244"/>
      <c r="M21" s="244"/>
      <c r="N21" s="244"/>
      <c r="O21" s="244"/>
      <c r="P21" s="244"/>
      <c r="S21" s="56"/>
      <c r="T21" s="62" t="s">
        <v>187</v>
      </c>
      <c r="U21" s="60" t="s">
        <v>188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63" t="s">
        <v>189</v>
      </c>
      <c r="AG21" s="242" t="s">
        <v>173</v>
      </c>
      <c r="AH21" s="242"/>
      <c r="AI21" s="242"/>
      <c r="AJ21" s="242"/>
      <c r="AK21" s="242"/>
      <c r="AL21" s="242"/>
      <c r="AM21" s="242"/>
      <c r="AN21" s="242"/>
      <c r="AO21" s="242"/>
      <c r="AP21" s="57"/>
      <c r="AQ21" s="47"/>
      <c r="AR21" s="56"/>
      <c r="AS21" s="56"/>
      <c r="AT21" s="64" t="s">
        <v>179</v>
      </c>
      <c r="AU21" s="243" t="s">
        <v>190</v>
      </c>
      <c r="AV21" s="243"/>
      <c r="AW21" s="243"/>
      <c r="AX21" s="243"/>
      <c r="AY21" s="243"/>
      <c r="AZ21" s="243"/>
      <c r="BA21" s="243"/>
      <c r="BB21" s="243"/>
      <c r="BC21" s="65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>
      <c r="A22" s="47"/>
      <c r="B22" s="47"/>
      <c r="C22" s="47"/>
      <c r="D22" s="47"/>
      <c r="E22" s="47"/>
      <c r="F22" s="47"/>
      <c r="G22" s="47"/>
      <c r="H22" s="244"/>
      <c r="I22" s="244"/>
      <c r="J22" s="244"/>
      <c r="K22" s="244"/>
      <c r="L22" s="244"/>
      <c r="M22" s="244"/>
      <c r="N22" s="244"/>
      <c r="O22" s="244"/>
      <c r="P22" s="244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242"/>
      <c r="AH22" s="242"/>
      <c r="AI22" s="242"/>
      <c r="AJ22" s="242"/>
      <c r="AK22" s="242"/>
      <c r="AL22" s="242"/>
      <c r="AM22" s="242"/>
      <c r="AN22" s="242"/>
      <c r="AO22" s="242"/>
      <c r="AP22" s="57"/>
      <c r="AQ22" s="47"/>
      <c r="AR22" s="47"/>
      <c r="AS22" s="47"/>
      <c r="AT22" s="47"/>
      <c r="AU22" s="243"/>
      <c r="AV22" s="243"/>
      <c r="AW22" s="243"/>
      <c r="AX22" s="243"/>
      <c r="AY22" s="243"/>
      <c r="AZ22" s="243"/>
      <c r="BA22" s="243"/>
      <c r="BB22" s="243"/>
      <c r="BC22" s="65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>
      <c r="A23" s="47"/>
      <c r="B23" s="47"/>
      <c r="C23" s="47"/>
      <c r="D23" s="47"/>
      <c r="E23" s="47"/>
      <c r="F23" s="47"/>
      <c r="G23" s="47"/>
      <c r="H23" s="244"/>
      <c r="I23" s="244"/>
      <c r="J23" s="244"/>
      <c r="K23" s="244"/>
      <c r="L23" s="244"/>
      <c r="M23" s="244"/>
      <c r="N23" s="244"/>
      <c r="O23" s="244"/>
      <c r="P23" s="24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56"/>
      <c r="AW23" s="56"/>
      <c r="AX23" s="56"/>
      <c r="AY23" s="56"/>
      <c r="AZ23" s="56"/>
      <c r="BA23" s="56"/>
      <c r="BB23" s="47"/>
      <c r="BC23" s="47"/>
      <c r="BD23" s="47"/>
      <c r="BE23" s="47"/>
      <c r="BF23" s="47"/>
      <c r="BG23" s="47"/>
      <c r="BH23" s="56"/>
      <c r="BI23" s="56"/>
      <c r="BJ23" s="56"/>
      <c r="BK23" s="56"/>
      <c r="BL23" s="56"/>
    </row>
    <row r="24" spans="1:64">
      <c r="A24" s="47"/>
      <c r="B24" s="47"/>
      <c r="C24" s="47"/>
      <c r="D24" s="47"/>
      <c r="E24" s="47"/>
      <c r="F24" s="47"/>
      <c r="G24" s="66"/>
      <c r="H24" s="6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6"/>
      <c r="U24" s="236"/>
      <c r="V24" s="237"/>
      <c r="W24" s="237"/>
      <c r="X24" s="237"/>
      <c r="Y24" s="237"/>
      <c r="Z24" s="237"/>
      <c r="AA24" s="237"/>
      <c r="AB24" s="23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</sheetData>
  <sheetProtection password="CE20" sheet="1" objects="1" scenarios="1" selectLockedCells="1" selectUnlockedCells="1"/>
  <customSheetViews>
    <customSheetView guid="{2BA2444E-3891-440B-861D-758779839FE0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1"/>
    </customSheetView>
    <customSheetView guid="{D3131143-2E0A-45BE-8F18-97DACCEBB08D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2"/>
    </customSheetView>
  </customSheetViews>
  <mergeCells count="337"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Z10:AZ11"/>
    <mergeCell ref="BA10:BA11"/>
    <mergeCell ref="BB10:BB11"/>
    <mergeCell ref="BC10:BC11"/>
    <mergeCell ref="AR10:AR11"/>
    <mergeCell ref="AT10:AT11"/>
    <mergeCell ref="AU10:AU11"/>
    <mergeCell ref="AV10:AV11"/>
    <mergeCell ref="AW10:AW11"/>
    <mergeCell ref="H12:H13"/>
    <mergeCell ref="I12:I13"/>
    <mergeCell ref="J12:J13"/>
    <mergeCell ref="K12:K13"/>
    <mergeCell ref="L12:L13"/>
    <mergeCell ref="M12:M13"/>
    <mergeCell ref="BL10:BL11"/>
    <mergeCell ref="A12:A13"/>
    <mergeCell ref="B12:B13"/>
    <mergeCell ref="C12:C13"/>
    <mergeCell ref="D12:D13"/>
    <mergeCell ref="E12:E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T12:AT13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U24:AB24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</mergeCells>
  <pageMargins left="0.39370078740157483" right="0.39370078740157483" top="0.39370078740157483" bottom="0.39370078740157483" header="0" footer="0"/>
  <pageSetup paperSize="9" scale="57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90" workbookViewId="0">
      <selection activeCell="J1" sqref="J1:N4"/>
    </sheetView>
  </sheetViews>
  <sheetFormatPr defaultRowHeight="12.75"/>
  <sheetData>
    <row r="1" spans="1:15" ht="12.75" customHeight="1">
      <c r="A1" s="157"/>
      <c r="B1" s="157"/>
      <c r="C1" s="157"/>
      <c r="D1" s="157"/>
      <c r="E1" s="157"/>
      <c r="F1" s="88"/>
      <c r="G1" s="88"/>
      <c r="H1" s="88"/>
      <c r="I1" s="88"/>
      <c r="J1" s="157" t="s">
        <v>257</v>
      </c>
      <c r="K1" s="157"/>
      <c r="L1" s="157"/>
      <c r="M1" s="157"/>
      <c r="N1" s="157"/>
    </row>
    <row r="2" spans="1:15" ht="15.75" customHeight="1">
      <c r="A2" s="157"/>
      <c r="B2" s="157"/>
      <c r="C2" s="157"/>
      <c r="D2" s="157"/>
      <c r="E2" s="157"/>
      <c r="F2" s="89"/>
      <c r="G2" s="88"/>
      <c r="H2" s="88"/>
      <c r="I2" s="88"/>
      <c r="J2" s="157"/>
      <c r="K2" s="157"/>
      <c r="L2" s="157"/>
      <c r="M2" s="157"/>
      <c r="N2" s="157"/>
    </row>
    <row r="3" spans="1:15" ht="18.75">
      <c r="A3" s="157"/>
      <c r="B3" s="157"/>
      <c r="C3" s="157"/>
      <c r="D3" s="157"/>
      <c r="E3" s="157"/>
      <c r="F3" s="92"/>
      <c r="G3" s="92"/>
      <c r="H3" s="92"/>
      <c r="I3" s="92"/>
      <c r="J3" s="157"/>
      <c r="K3" s="157"/>
      <c r="L3" s="157"/>
      <c r="M3" s="157"/>
      <c r="N3" s="157"/>
    </row>
    <row r="4" spans="1:15" ht="26.25" customHeight="1">
      <c r="A4" s="157"/>
      <c r="B4" s="157"/>
      <c r="C4" s="157"/>
      <c r="D4" s="157"/>
      <c r="E4" s="157"/>
      <c r="F4" s="88"/>
      <c r="G4" s="88"/>
      <c r="H4" s="88"/>
      <c r="I4" s="88"/>
      <c r="J4" s="157"/>
      <c r="K4" s="157"/>
      <c r="L4" s="157"/>
      <c r="M4" s="157"/>
      <c r="N4" s="157"/>
    </row>
    <row r="7" spans="1:15" ht="25.5">
      <c r="B7" s="159" t="s">
        <v>220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5" ht="18.75">
      <c r="F8" s="4"/>
      <c r="G8" s="4"/>
      <c r="H8" s="4"/>
      <c r="I8" s="4"/>
      <c r="J8" s="4"/>
    </row>
    <row r="9" spans="1:15" ht="81" customHeight="1">
      <c r="C9" s="158" t="s">
        <v>202</v>
      </c>
      <c r="D9" s="158"/>
      <c r="E9" s="158"/>
      <c r="F9" s="158"/>
      <c r="G9" s="158"/>
      <c r="H9" s="158"/>
      <c r="I9" s="158"/>
      <c r="J9" s="158"/>
      <c r="K9" s="158"/>
      <c r="L9" s="158"/>
      <c r="O9" s="5"/>
    </row>
    <row r="11" spans="1:15" ht="20.25" customHeight="1">
      <c r="C11" s="158" t="s">
        <v>200</v>
      </c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15" ht="41.25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5" ht="18" customHeight="1"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5" ht="20.25" customHeight="1">
      <c r="D14" s="158" t="s">
        <v>66</v>
      </c>
      <c r="E14" s="158"/>
      <c r="F14" s="158"/>
      <c r="G14" s="158"/>
      <c r="H14" s="158"/>
      <c r="I14" s="158"/>
      <c r="J14" s="158"/>
      <c r="K14" s="158"/>
    </row>
    <row r="15" spans="1:15" ht="20.25" customHeight="1">
      <c r="D15" s="160"/>
      <c r="E15" s="160"/>
      <c r="F15" s="160"/>
      <c r="G15" s="160"/>
      <c r="H15" s="160"/>
      <c r="I15" s="160"/>
      <c r="J15" s="160"/>
      <c r="K15" s="160"/>
    </row>
    <row r="17" spans="9:14" ht="38.25" customHeight="1">
      <c r="J17" s="161" t="s">
        <v>83</v>
      </c>
      <c r="K17" s="161"/>
      <c r="L17" s="161"/>
      <c r="M17" s="161"/>
      <c r="N17" s="161"/>
    </row>
    <row r="18" spans="9:14" ht="18.75" customHeight="1">
      <c r="J18" s="161" t="s">
        <v>65</v>
      </c>
      <c r="K18" s="161"/>
      <c r="L18" s="161"/>
      <c r="M18" s="161"/>
      <c r="N18" s="161"/>
    </row>
    <row r="19" spans="9:14" ht="36.75" customHeight="1">
      <c r="J19" s="161" t="s">
        <v>84</v>
      </c>
      <c r="K19" s="161"/>
      <c r="L19" s="161"/>
      <c r="M19" s="161"/>
      <c r="N19" s="161"/>
    </row>
    <row r="20" spans="9:14" ht="18.75">
      <c r="J20" s="162" t="s">
        <v>67</v>
      </c>
      <c r="K20" s="161"/>
      <c r="L20" s="161"/>
      <c r="M20" s="161"/>
      <c r="N20" s="161"/>
    </row>
    <row r="22" spans="9:14" ht="18.75">
      <c r="J22" s="161" t="s">
        <v>85</v>
      </c>
      <c r="K22" s="161"/>
      <c r="L22" s="161"/>
      <c r="M22" s="161"/>
      <c r="N22" s="161"/>
    </row>
    <row r="23" spans="9:14">
      <c r="J23" s="162" t="s">
        <v>203</v>
      </c>
      <c r="K23" s="161"/>
      <c r="L23" s="161"/>
      <c r="M23" s="161"/>
      <c r="N23" s="161"/>
    </row>
    <row r="24" spans="9:14">
      <c r="J24" s="161"/>
      <c r="K24" s="161"/>
      <c r="L24" s="161"/>
      <c r="M24" s="161"/>
      <c r="N24" s="161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2BA2444E-3891-440B-861D-758779839FE0}" scale="90" showPageBreaks="1" printArea="1" view="pageBreakPreview">
      <selection activeCell="B8" sqref="B8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D3131143-2E0A-45BE-8F18-97DACCEBB08D}" scale="90" showPageBreaks="1" printArea="1" view="pageBreakPreview">
      <selection activeCell="B8" sqref="B8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A1:E4"/>
    <mergeCell ref="J1:N4"/>
    <mergeCell ref="C9:L9"/>
    <mergeCell ref="C11:L12"/>
    <mergeCell ref="D14:K14"/>
    <mergeCell ref="J23:N24"/>
    <mergeCell ref="B7:M7"/>
    <mergeCell ref="D15:K15"/>
    <mergeCell ref="J17:N17"/>
    <mergeCell ref="J18:N18"/>
    <mergeCell ref="J19:N19"/>
    <mergeCell ref="J20:N20"/>
    <mergeCell ref="J22:N22"/>
  </mergeCells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 лист </vt:lpstr>
      <vt:lpstr>ПЛАН</vt:lpstr>
      <vt:lpstr>график</vt:lpstr>
      <vt:lpstr>тит лист  (2)</vt:lpstr>
      <vt:lpstr>график!Область_печати</vt:lpstr>
      <vt:lpstr>ПЛАН!Область_печати</vt:lpstr>
      <vt:lpstr>'тит лист '!Область_печати</vt:lpstr>
      <vt:lpstr>'тит лист 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2017-07-14T15:07:06Z</cp:lastPrinted>
  <dcterms:created xsi:type="dcterms:W3CDTF">2011-01-22T15:48:18Z</dcterms:created>
  <dcterms:modified xsi:type="dcterms:W3CDTF">2018-01-25T07:21:19Z</dcterms:modified>
</cp:coreProperties>
</file>