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210" windowHeight="9510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график!$A$1:$BL$23</definedName>
    <definedName name="_xlnm.Print_Area" localSheetId="1">'план '!$A$1:$Q$80</definedName>
    <definedName name="_xlnm.Print_Area" localSheetId="0">'тит лист '!$A$1:$N$25</definedName>
  </definedNames>
  <calcPr calcId="125725"/>
</workbook>
</file>

<file path=xl/calcChain.xml><?xml version="1.0" encoding="utf-8"?>
<calcChain xmlns="http://schemas.openxmlformats.org/spreadsheetml/2006/main">
  <c r="O75" i="7"/>
  <c r="N75"/>
  <c r="BK16" i="8"/>
  <c r="BJ16"/>
  <c r="BI16"/>
  <c r="BH16"/>
  <c r="BG16"/>
  <c r="BF16"/>
  <c r="BE16"/>
  <c r="BC16"/>
  <c r="BL14"/>
  <c r="BD14"/>
  <c r="BL12"/>
  <c r="BD12"/>
  <c r="BL10"/>
  <c r="BD10"/>
  <c r="BL8"/>
  <c r="BD8"/>
  <c r="BD16" l="1"/>
  <c r="BL16"/>
  <c r="U26" i="7" l="1"/>
  <c r="F58" l="1"/>
  <c r="D58" s="1"/>
  <c r="F57"/>
  <c r="D57" s="1"/>
  <c r="G58" l="1"/>
  <c r="G57"/>
  <c r="N23"/>
  <c r="O23"/>
  <c r="P23"/>
  <c r="N29"/>
  <c r="O29"/>
  <c r="P29"/>
  <c r="N49"/>
  <c r="O49"/>
  <c r="N54"/>
  <c r="O54"/>
  <c r="N61"/>
  <c r="O61"/>
  <c r="N67"/>
  <c r="O67"/>
  <c r="P67"/>
  <c r="Q67"/>
  <c r="M75"/>
  <c r="P75"/>
  <c r="Q75"/>
  <c r="M77"/>
  <c r="N77"/>
  <c r="O77"/>
  <c r="P77"/>
  <c r="Q77"/>
  <c r="L77"/>
  <c r="M76"/>
  <c r="N76"/>
  <c r="O76"/>
  <c r="P76"/>
  <c r="Q76"/>
  <c r="L76"/>
  <c r="U29"/>
  <c r="E8"/>
  <c r="H8"/>
  <c r="I8"/>
  <c r="J8"/>
  <c r="K8"/>
  <c r="L8"/>
  <c r="M8"/>
  <c r="N8"/>
  <c r="O8"/>
  <c r="P8"/>
  <c r="Q8"/>
  <c r="F46"/>
  <c r="D46" s="1"/>
  <c r="N48" l="1"/>
  <c r="O48"/>
  <c r="G46"/>
  <c r="U11"/>
  <c r="T11"/>
  <c r="T9"/>
  <c r="G22"/>
  <c r="F22"/>
  <c r="D22" s="1"/>
  <c r="F21"/>
  <c r="D21" s="1"/>
  <c r="F20"/>
  <c r="D20" s="1"/>
  <c r="F19"/>
  <c r="G19" s="1"/>
  <c r="F18"/>
  <c r="D18" s="1"/>
  <c r="G17"/>
  <c r="F17"/>
  <c r="D17" s="1"/>
  <c r="F16"/>
  <c r="D16" s="1"/>
  <c r="F15"/>
  <c r="G15" s="1"/>
  <c r="F14"/>
  <c r="G14" s="1"/>
  <c r="F13"/>
  <c r="D13" s="1"/>
  <c r="F12"/>
  <c r="D12" s="1"/>
  <c r="F11"/>
  <c r="G11" s="1"/>
  <c r="F10"/>
  <c r="G10" s="1"/>
  <c r="F9"/>
  <c r="G9" s="1"/>
  <c r="G12" l="1"/>
  <c r="G20"/>
  <c r="G13"/>
  <c r="G16"/>
  <c r="G21"/>
  <c r="D9"/>
  <c r="F8"/>
  <c r="D10"/>
  <c r="D14"/>
  <c r="G18"/>
  <c r="D11"/>
  <c r="D15"/>
  <c r="D19"/>
  <c r="G8" l="1"/>
  <c r="D8"/>
  <c r="U9"/>
  <c r="T29" l="1"/>
  <c r="T24"/>
  <c r="T26"/>
  <c r="U24"/>
  <c r="F45"/>
  <c r="G45" s="1"/>
  <c r="D45" l="1"/>
  <c r="E35" l="1"/>
  <c r="H35"/>
  <c r="I35"/>
  <c r="J35"/>
  <c r="K35"/>
  <c r="L35"/>
  <c r="M35"/>
  <c r="N35"/>
  <c r="N34" s="1"/>
  <c r="O35"/>
  <c r="O34" s="1"/>
  <c r="P35"/>
  <c r="Q35"/>
  <c r="F65" l="1"/>
  <c r="D65" s="1"/>
  <c r="F59"/>
  <c r="D59" s="1"/>
  <c r="F52"/>
  <c r="D52" s="1"/>
  <c r="H49"/>
  <c r="I49"/>
  <c r="J49"/>
  <c r="K49"/>
  <c r="L49"/>
  <c r="M49"/>
  <c r="P49"/>
  <c r="Q49"/>
  <c r="Q61"/>
  <c r="P61"/>
  <c r="L75"/>
  <c r="K75"/>
  <c r="J75"/>
  <c r="K76"/>
  <c r="J76"/>
  <c r="P54"/>
  <c r="Q54"/>
  <c r="F69"/>
  <c r="D69" s="1"/>
  <c r="F66"/>
  <c r="F56"/>
  <c r="D56" s="1"/>
  <c r="F55"/>
  <c r="G55" s="1"/>
  <c r="F60"/>
  <c r="D60" s="1"/>
  <c r="F53"/>
  <c r="D53" s="1"/>
  <c r="F63"/>
  <c r="G63" s="1"/>
  <c r="F68"/>
  <c r="G68" s="1"/>
  <c r="G67" s="1"/>
  <c r="E67"/>
  <c r="H67"/>
  <c r="I67"/>
  <c r="J67"/>
  <c r="K67"/>
  <c r="L67"/>
  <c r="M67"/>
  <c r="F51"/>
  <c r="D51" s="1"/>
  <c r="F50"/>
  <c r="G50" s="1"/>
  <c r="E29"/>
  <c r="H29"/>
  <c r="M29"/>
  <c r="Q29"/>
  <c r="L29"/>
  <c r="F32"/>
  <c r="G32" s="1"/>
  <c r="M61"/>
  <c r="Q23"/>
  <c r="I54"/>
  <c r="J54"/>
  <c r="K54"/>
  <c r="L54"/>
  <c r="M54"/>
  <c r="J61"/>
  <c r="J77" s="1"/>
  <c r="K61"/>
  <c r="K77" s="1"/>
  <c r="L61"/>
  <c r="I23"/>
  <c r="J23"/>
  <c r="K23"/>
  <c r="L23"/>
  <c r="M23"/>
  <c r="J29"/>
  <c r="K29"/>
  <c r="E23"/>
  <c r="H23"/>
  <c r="F24"/>
  <c r="G24" s="1"/>
  <c r="F25"/>
  <c r="D25" s="1"/>
  <c r="F26"/>
  <c r="G26" s="1"/>
  <c r="F27"/>
  <c r="G27" s="1"/>
  <c r="I29"/>
  <c r="F30"/>
  <c r="D30" s="1"/>
  <c r="F31"/>
  <c r="G31" s="1"/>
  <c r="F36"/>
  <c r="F37"/>
  <c r="G37" s="1"/>
  <c r="F38"/>
  <c r="G38" s="1"/>
  <c r="F39"/>
  <c r="D39" s="1"/>
  <c r="F40"/>
  <c r="G40" s="1"/>
  <c r="F41"/>
  <c r="G41" s="1"/>
  <c r="F42"/>
  <c r="D42" s="1"/>
  <c r="F43"/>
  <c r="G43" s="1"/>
  <c r="F44"/>
  <c r="G44" s="1"/>
  <c r="E49"/>
  <c r="E54"/>
  <c r="H54"/>
  <c r="E61"/>
  <c r="I61"/>
  <c r="F62"/>
  <c r="G62" s="1"/>
  <c r="F64"/>
  <c r="G64" s="1"/>
  <c r="D64" l="1"/>
  <c r="D27"/>
  <c r="D38"/>
  <c r="D24"/>
  <c r="F29"/>
  <c r="D26"/>
  <c r="D32"/>
  <c r="H48"/>
  <c r="H34" s="1"/>
  <c r="H71" s="1"/>
  <c r="D37"/>
  <c r="G36"/>
  <c r="F35"/>
  <c r="D36"/>
  <c r="G42"/>
  <c r="D62"/>
  <c r="E48"/>
  <c r="E34" s="1"/>
  <c r="E71" s="1"/>
  <c r="D41"/>
  <c r="G61"/>
  <c r="G51"/>
  <c r="G49" s="1"/>
  <c r="G30"/>
  <c r="G29" s="1"/>
  <c r="G25"/>
  <c r="G23" s="1"/>
  <c r="F23"/>
  <c r="D31"/>
  <c r="D44"/>
  <c r="D43"/>
  <c r="K48"/>
  <c r="K34" s="1"/>
  <c r="K71" s="1"/>
  <c r="D63"/>
  <c r="G56"/>
  <c r="G54" s="1"/>
  <c r="Q48"/>
  <c r="Q34" s="1"/>
  <c r="J48"/>
  <c r="J34" s="1"/>
  <c r="J71" s="1"/>
  <c r="D55"/>
  <c r="D54" s="1"/>
  <c r="D50"/>
  <c r="D49" s="1"/>
  <c r="O71"/>
  <c r="F61"/>
  <c r="N71"/>
  <c r="D66"/>
  <c r="P48"/>
  <c r="L48"/>
  <c r="L34" s="1"/>
  <c r="L71" s="1"/>
  <c r="I48"/>
  <c r="I34" s="1"/>
  <c r="I71" s="1"/>
  <c r="F54"/>
  <c r="M48"/>
  <c r="M34" s="1"/>
  <c r="F49"/>
  <c r="D40"/>
  <c r="G39"/>
  <c r="D68"/>
  <c r="D67" s="1"/>
  <c r="F67"/>
  <c r="D23" l="1"/>
  <c r="P34"/>
  <c r="D29"/>
  <c r="G35"/>
  <c r="D35"/>
  <c r="D61"/>
  <c r="D48" s="1"/>
  <c r="T64"/>
  <c r="G48"/>
  <c r="F48"/>
  <c r="F34" s="1"/>
  <c r="F71" s="1"/>
  <c r="S77" s="1"/>
  <c r="G34" l="1"/>
  <c r="G71" s="1"/>
  <c r="D34"/>
  <c r="D71" s="1"/>
</calcChain>
</file>

<file path=xl/sharedStrings.xml><?xml version="1.0" encoding="utf-8"?>
<sst xmlns="http://schemas.openxmlformats.org/spreadsheetml/2006/main" count="426" uniqueCount="275">
  <si>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</si>
  <si>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</si>
  <si>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</si>
  <si>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</si>
  <si>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</si>
  <si>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</si>
  <si>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Наименование циклов,дисциплин,профессиональных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</si>
  <si>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</si>
  <si>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</si>
  <si>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</si>
  <si>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</si>
  <si>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</si>
  <si>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</si>
  <si>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</si>
  <si>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</si>
  <si>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</si>
  <si>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Общеобразовательный цикл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</si>
  <si>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</si>
  <si>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</si>
  <si>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</si>
  <si>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</si>
  <si>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</si>
  <si>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</si>
  <si>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</si>
  <si>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</si>
  <si>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</si>
  <si>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</si>
  <si>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</si>
  <si>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</si>
  <si>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</si>
  <si>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</si>
  <si>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</si>
  <si>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</si>
  <si>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</si>
  <si>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</si>
  <si>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</si>
  <si>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</si>
  <si>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</si>
  <si>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</si>
  <si>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</si>
  <si>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</si>
  <si>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</si>
  <si>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</si>
  <si>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</si>
  <si>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</si>
  <si>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</si>
  <si>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</si>
  <si>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Общий гуманитарный и социально-экономический цикл</t>
  </si>
  <si>
    <t>Математический и общий естественнонаучный цикл</t>
  </si>
  <si>
    <t>ПДП</t>
  </si>
  <si>
    <t>ГИА</t>
  </si>
  <si>
    <t>производст. практики/преддипл.практика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</si>
  <si>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</si>
  <si>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</si>
  <si>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</si>
  <si>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</si>
  <si>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</si>
  <si>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</si>
  <si>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</si>
  <si>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</si>
  <si>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</si>
  <si>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</si>
  <si>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</si>
  <si>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</si>
  <si>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</si>
  <si>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</si>
  <si>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</si>
  <si>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</si>
  <si>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</si>
  <si>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</si>
  <si>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</si>
  <si>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ДЗ/ДЗ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</si>
  <si>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</si>
  <si>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</si>
  <si>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</si>
  <si>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среднего (полного) общего образования </t>
  </si>
  <si>
    <t xml:space="preserve">основного общего образования </t>
  </si>
  <si>
    <t>государственного бюджетного образовательного учреждения           среднего профессионального образования Ростовской области                               «Таганрогский авиационный колледж имени В.М.Петлякова»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</si>
  <si>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</si>
  <si>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</si>
  <si>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</si>
  <si>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</si>
  <si>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</si>
  <si>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</si>
  <si>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</si>
  <si>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</si>
  <si>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Профессиональный цикл</t>
  </si>
  <si>
    <t>Правовое обеспечение профессиональной деятельности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</si>
  <si>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</si>
  <si>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</si>
  <si>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</si>
  <si>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</si>
  <si>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</si>
  <si>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</si>
  <si>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</si>
  <si>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</si>
  <si>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</si>
  <si>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</si>
  <si>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</si>
  <si>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</si>
  <si>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З/ДЗ/З/ДЗ/З/ДЗ</t>
  </si>
  <si>
    <t>Э/Э</t>
  </si>
  <si>
    <t>МДК.01.02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</si>
  <si>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</si>
  <si>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</si>
  <si>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</si>
  <si>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</si>
  <si>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</si>
  <si>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Производственная практика</t>
  </si>
  <si>
    <t>ПП.03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</si>
  <si>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техник-программист</t>
    </r>
  </si>
  <si>
    <t>Элементы высшей математики</t>
  </si>
  <si>
    <t>Элементы математической логики</t>
  </si>
  <si>
    <t>ЕН.03</t>
  </si>
  <si>
    <t>Теория вероятностей и математическая статистика</t>
  </si>
  <si>
    <t>3                   семестр 16 нед.</t>
  </si>
  <si>
    <t>Операционные системы</t>
  </si>
  <si>
    <t>Архитектура компьютерных систем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</si>
  <si>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</si>
  <si>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</si>
  <si>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</si>
  <si>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</si>
  <si>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Основы экономики</t>
  </si>
  <si>
    <t>Разработка программных модулей программного обеспечения для компьютерных систем</t>
  </si>
  <si>
    <t>Системное программирование</t>
  </si>
  <si>
    <t>Прикладное программирование</t>
  </si>
  <si>
    <t>ПП.01</t>
  </si>
  <si>
    <t>Разработка и администрирование баз данных</t>
  </si>
  <si>
    <t>МДК.02.02</t>
  </si>
  <si>
    <t>Инфокоммуникационные системы и сети</t>
  </si>
  <si>
    <t>Участие в интеграции программных модулей</t>
  </si>
  <si>
    <t>Технология разработки программного обеспечения</t>
  </si>
  <si>
    <t>МДК.03.02</t>
  </si>
  <si>
    <t>МДК.03.03</t>
  </si>
  <si>
    <t>Инструментальные средства разработки программного обеспечения</t>
  </si>
  <si>
    <t>Документирование и сертификация</t>
  </si>
  <si>
    <t>ПМ.04</t>
  </si>
  <si>
    <t>Выполнение работ по профессии "Оператор электронно-вычислительных и вычислительных машин"</t>
  </si>
  <si>
    <t>МДК.04.01</t>
  </si>
  <si>
    <t>Основы выполнения работ по профессии "Оператор ЭВМ"</t>
  </si>
  <si>
    <t>УП.04</t>
  </si>
  <si>
    <t>ДЗ/Э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</si>
  <si>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</si>
  <si>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</si>
  <si>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</si>
  <si>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</si>
  <si>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</si>
  <si>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</si>
  <si>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</si>
  <si>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</si>
  <si>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</si>
  <si>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</si>
  <si>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</si>
  <si>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</si>
  <si>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</si>
  <si>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</si>
  <si>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</si>
  <si>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</si>
  <si>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</si>
  <si>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</si>
  <si>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</si>
  <si>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</si>
  <si>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</si>
  <si>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</si>
  <si>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</si>
  <si>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</si>
  <si>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</si>
  <si>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</si>
  <si>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</si>
  <si>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</si>
  <si>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</si>
  <si>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</si>
  <si>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</si>
  <si>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</si>
  <si>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</si>
  <si>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</si>
  <si>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</si>
  <si>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</si>
  <si>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</si>
  <si>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</si>
  <si>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</si>
  <si>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</si>
  <si>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</si>
  <si>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</si>
  <si>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</si>
  <si>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</si>
  <si>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</si>
  <si>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</si>
  <si>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</si>
  <si>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</si>
  <si>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</si>
  <si>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</si>
  <si>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</si>
  <si>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</si>
  <si>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</si>
  <si>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</si>
  <si>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</si>
  <si>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</si>
  <si>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</si>
  <si>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</si>
  <si>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</si>
  <si>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</si>
  <si>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</si>
  <si>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</si>
  <si>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</si>
  <si>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</si>
  <si>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</si>
  <si>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</si>
  <si>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</si>
  <si>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</si>
  <si>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</si>
  <si>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</si>
  <si>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</si>
  <si>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</si>
  <si>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</si>
  <si>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</si>
  <si>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</si>
  <si>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</si>
  <si>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</si>
  <si>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</si>
  <si>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</si>
  <si>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</si>
  <si>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</si>
  <si>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УП.01</t>
  </si>
  <si>
    <t>УП.02</t>
  </si>
  <si>
    <t>УП.03</t>
  </si>
  <si>
    <t>4                   семестр 23 нед.</t>
  </si>
  <si>
    <t>7                   семестр 17 нед.</t>
  </si>
  <si>
    <t>8                   семестр 14 нед.</t>
  </si>
  <si>
    <t>Всего     .</t>
  </si>
  <si>
    <t>ДЗ/Э/ДЗ</t>
  </si>
  <si>
    <t>ОП.10</t>
  </si>
  <si>
    <t>ОП.11</t>
  </si>
  <si>
    <t>Основы предпринимательской деятельности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</si>
  <si>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</si>
  <si>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</si>
  <si>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</si>
  <si>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</si>
  <si>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</si>
  <si>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</si>
  <si>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</si>
  <si>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</si>
  <si>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</si>
  <si>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Информатика</t>
  </si>
  <si>
    <t>ОУД.08</t>
  </si>
  <si>
    <t>ОУД.09</t>
  </si>
  <si>
    <t>ОУД.10</t>
  </si>
  <si>
    <t>Обществознание (вкл. экономику и право)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</si>
  <si>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</si>
  <si>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</si>
  <si>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</si>
  <si>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</si>
  <si>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</si>
  <si>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</si>
  <si>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</si>
  <si>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_________________ Л.П.Кислова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15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</si>
  <si>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09.02.03</t>
    </r>
    <r>
      <rPr>
        <b/>
        <u/>
        <sz val="16"/>
        <rFont val="Times New Roman"/>
        <family val="1"/>
        <charset val="204"/>
      </rPr>
      <t xml:space="preserve"> Программирование в компьютерных системах 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</si>
  <si>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</si>
  <si>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t>Методы и средства информационной безопасности</t>
  </si>
  <si>
    <t>МДК.02.03</t>
  </si>
  <si>
    <t>МДК.02.04</t>
  </si>
  <si>
    <t>Разработка удаленных баз данных</t>
  </si>
  <si>
    <t>0/11/3</t>
  </si>
  <si>
    <t>6/8/0</t>
  </si>
  <si>
    <t>0/2/2</t>
  </si>
  <si>
    <t>Х</t>
  </si>
  <si>
    <t>Коэффициент практикоориентированности</t>
  </si>
  <si>
    <t>0/11/4</t>
  </si>
  <si>
    <t>0/15/2</t>
  </si>
  <si>
    <t>0/26/6</t>
  </si>
  <si>
    <t>5                   семестр 17 нед.</t>
  </si>
  <si>
    <t>6                   семестр 22 нед.</t>
  </si>
  <si>
    <t>Компьютерная графика</t>
  </si>
  <si>
    <t>Технология разработки и защиты баз данных</t>
  </si>
  <si>
    <t>З/ДЗ/З/ДЗ/-/ДЗ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</si>
</sst>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C0000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9" fillId="3" borderId="46" applyNumberFormat="0" applyAlignment="0" applyProtection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4" borderId="0" xfId="0" applyFill="1"/>
    <xf numFmtId="0" fontId="11" fillId="5" borderId="3" xfId="0" applyFont="1" applyFill="1" applyBorder="1" applyAlignment="1">
      <alignment vertical="center" textRotation="90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1" fillId="5" borderId="1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10" xfId="0" applyFont="1" applyFill="1" applyBorder="1"/>
    <xf numFmtId="0" fontId="11" fillId="5" borderId="7" xfId="0" applyFont="1" applyFill="1" applyBorder="1"/>
    <xf numFmtId="0" fontId="11" fillId="4" borderId="3" xfId="0" applyFont="1" applyFill="1" applyBorder="1" applyAlignment="1">
      <alignment vertical="center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4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4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5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19" fillId="0" borderId="3" xfId="0" quotePrefix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49" fontId="23" fillId="0" borderId="1" xfId="0" applyNumberFormat="1" applyFont="1" applyBorder="1" applyAlignment="1" applyProtection="1">
      <alignment horizontal="center" vertical="center" shrinkToFit="1"/>
      <protection hidden="1"/>
    </xf>
    <xf numFmtId="49" fontId="23" fillId="0" borderId="2" xfId="0" applyNumberFormat="1" applyFont="1" applyBorder="1" applyAlignment="1" applyProtection="1">
      <alignment horizontal="center" vertical="center" shrinkToFit="1"/>
      <protection hidden="1"/>
    </xf>
    <xf numFmtId="1" fontId="23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0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2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center" vertical="center" textRotation="90"/>
    </xf>
    <xf numFmtId="0" fontId="11" fillId="4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5" fillId="9" borderId="0" xfId="0" applyFont="1" applyFill="1"/>
    <xf numFmtId="0" fontId="0" fillId="9" borderId="0" xfId="0" applyFill="1"/>
    <xf numFmtId="0" fontId="5" fillId="8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8" borderId="0" xfId="0" applyFont="1" applyFill="1"/>
    <xf numFmtId="0" fontId="14" fillId="8" borderId="0" xfId="0" applyFont="1" applyFill="1" applyBorder="1" applyAlignment="1">
      <alignment horizontal="center"/>
    </xf>
    <xf numFmtId="0" fontId="0" fillId="8" borderId="0" xfId="0" applyFill="1"/>
    <xf numFmtId="0" fontId="5" fillId="8" borderId="0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/>
    </xf>
    <xf numFmtId="0" fontId="11" fillId="8" borderId="0" xfId="0" applyFont="1" applyFill="1" applyBorder="1" applyAlignment="1">
      <alignment horizontal="center" wrapText="1"/>
    </xf>
    <xf numFmtId="0" fontId="11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30" fillId="0" borderId="1" xfId="0" quotePrefix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4" fontId="31" fillId="0" borderId="0" xfId="0" applyNumberFormat="1" applyFont="1"/>
    <xf numFmtId="0" fontId="0" fillId="12" borderId="1" xfId="0" applyNumberFormat="1" applyFill="1" applyBorder="1" applyAlignment="1" applyProtection="1">
      <alignment horizontal="center" vertic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1" fontId="0" fillId="12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0" xfId="0" applyAlignment="1"/>
    <xf numFmtId="0" fontId="19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4" fillId="0" borderId="38" xfId="0" applyFont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textRotation="90"/>
    </xf>
    <xf numFmtId="0" fontId="11" fillId="5" borderId="3" xfId="0" applyFont="1" applyFill="1" applyBorder="1" applyAlignment="1">
      <alignment horizontal="center" vertical="center" textRotation="90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wrapText="1"/>
    </xf>
    <xf numFmtId="0" fontId="11" fillId="5" borderId="30" xfId="0" applyFont="1" applyFill="1" applyBorder="1" applyAlignment="1">
      <alignment horizontal="center" wrapText="1"/>
    </xf>
    <xf numFmtId="0" fontId="11" fillId="5" borderId="25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11" fillId="0" borderId="37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5" borderId="40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top" textRotation="90"/>
    </xf>
    <xf numFmtId="0" fontId="11" fillId="0" borderId="4" xfId="0" applyFont="1" applyFill="1" applyBorder="1" applyAlignment="1">
      <alignment horizontal="center" vertical="top" textRotation="90"/>
    </xf>
    <xf numFmtId="0" fontId="11" fillId="0" borderId="34" xfId="0" applyFont="1" applyFill="1" applyBorder="1" applyAlignment="1">
      <alignment horizontal="center" vertical="top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textRotation="90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35" xfId="0" applyFont="1" applyFill="1" applyBorder="1" applyAlignment="1">
      <alignment horizontal="center" vertical="center" textRotation="90"/>
    </xf>
    <xf numFmtId="0" fontId="11" fillId="5" borderId="36" xfId="0" applyFont="1" applyFill="1" applyBorder="1" applyAlignment="1">
      <alignment horizontal="center" vertical="center" textRotation="90"/>
    </xf>
    <xf numFmtId="0" fontId="11" fillId="5" borderId="16" xfId="0" applyFont="1" applyFill="1" applyBorder="1" applyAlignment="1">
      <alignment horizontal="center" vertical="center" textRotation="90"/>
    </xf>
    <xf numFmtId="49" fontId="25" fillId="2" borderId="5" xfId="0" applyNumberFormat="1" applyFont="1" applyFill="1" applyBorder="1" applyAlignment="1" applyProtection="1">
      <alignment horizontal="center" vertical="center"/>
      <protection locked="0"/>
    </xf>
    <xf numFmtId="49" fontId="25" fillId="2" borderId="3" xfId="0" applyNumberFormat="1" applyFont="1" applyFill="1" applyBorder="1" applyAlignment="1" applyProtection="1">
      <alignment horizontal="center" vertical="center"/>
      <protection locked="0"/>
    </xf>
    <xf numFmtId="0" fontId="1" fillId="12" borderId="5" xfId="0" applyFont="1" applyFill="1" applyBorder="1" applyAlignment="1" applyProtection="1">
      <alignment horizontal="center" vertical="center"/>
      <protection hidden="1"/>
    </xf>
    <xf numFmtId="0" fontId="1" fillId="12" borderId="3" xfId="0" applyFont="1" applyFill="1" applyBorder="1" applyAlignment="1" applyProtection="1">
      <alignment horizontal="center" vertical="center"/>
      <protection hidden="1"/>
    </xf>
    <xf numFmtId="49" fontId="16" fillId="7" borderId="0" xfId="2" applyNumberFormat="1" applyFont="1" applyFill="1" applyAlignment="1" applyProtection="1">
      <alignment horizontal="left" vertical="top" wrapText="1"/>
      <protection locked="0"/>
    </xf>
    <xf numFmtId="49" fontId="0" fillId="7" borderId="0" xfId="0" applyNumberFormat="1" applyFill="1" applyAlignment="1" applyProtection="1">
      <alignment horizontal="left" vertical="top" wrapText="1"/>
      <protection locked="0"/>
    </xf>
    <xf numFmtId="49" fontId="0" fillId="7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0" fillId="12" borderId="5" xfId="0" applyFill="1" applyBorder="1" applyAlignment="1" applyProtection="1">
      <alignment horizontal="center" vertical="center"/>
      <protection hidden="1"/>
    </xf>
    <xf numFmtId="0" fontId="0" fillId="12" borderId="3" xfId="0" applyFill="1" applyBorder="1" applyAlignment="1" applyProtection="1">
      <alignment horizontal="center" vertical="center"/>
      <protection hidden="1"/>
    </xf>
    <xf numFmtId="49" fontId="25" fillId="10" borderId="5" xfId="0" applyNumberFormat="1" applyFont="1" applyFill="1" applyBorder="1" applyAlignment="1" applyProtection="1">
      <alignment horizontal="center" vertical="center"/>
      <protection locked="0"/>
    </xf>
    <xf numFmtId="49" fontId="25" fillId="10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12" borderId="5" xfId="0" applyNumberFormat="1" applyFill="1" applyBorder="1" applyAlignment="1" applyProtection="1">
      <alignment horizontal="center" vertical="center"/>
      <protection hidden="1"/>
    </xf>
    <xf numFmtId="0" fontId="0" fillId="12" borderId="3" xfId="0" applyNumberForma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10" borderId="5" xfId="0" applyNumberFormat="1" applyFont="1" applyFill="1" applyBorder="1" applyAlignment="1" applyProtection="1">
      <alignment horizontal="center" vertical="center"/>
      <protection locked="0"/>
    </xf>
    <xf numFmtId="49" fontId="1" fillId="10" borderId="3" xfId="0" applyNumberFormat="1" applyFont="1" applyFill="1" applyBorder="1" applyAlignment="1" applyProtection="1">
      <alignment horizontal="center" vertical="center"/>
      <protection locked="0"/>
    </xf>
    <xf numFmtId="49" fontId="26" fillId="10" borderId="5" xfId="0" applyNumberFormat="1" applyFont="1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 applyProtection="1">
      <alignment horizontal="center" vertical="center"/>
      <protection hidden="1"/>
    </xf>
    <xf numFmtId="0" fontId="0" fillId="11" borderId="3" xfId="0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textRotation="90" wrapText="1"/>
      <protection hidden="1"/>
    </xf>
    <xf numFmtId="0" fontId="1" fillId="0" borderId="4" xfId="0" applyFont="1" applyFill="1" applyBorder="1" applyAlignment="1" applyProtection="1">
      <alignment horizontal="center" vertical="center" textRotation="90" wrapText="1"/>
      <protection hidden="1"/>
    </xf>
    <xf numFmtId="0" fontId="1" fillId="0" borderId="3" xfId="0" applyFont="1" applyFill="1" applyBorder="1" applyAlignment="1" applyProtection="1">
      <alignment horizontal="center" vertic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1" fillId="0" borderId="5" xfId="0" applyNumberFormat="1" applyFont="1" applyBorder="1" applyAlignment="1" applyProtection="1">
      <alignment horizontal="center" vertical="center" textRotation="90"/>
      <protection hidden="1"/>
    </xf>
    <xf numFmtId="49" fontId="21" fillId="0" borderId="3" xfId="0" applyNumberFormat="1" applyFont="1" applyBorder="1" applyAlignment="1" applyProtection="1">
      <alignment horizontal="center" vertical="center" textRotation="90"/>
      <protection hidden="1"/>
    </xf>
    <xf numFmtId="49" fontId="21" fillId="0" borderId="4" xfId="0" applyNumberFormat="1" applyFont="1" applyBorder="1" applyAlignment="1" applyProtection="1">
      <alignment horizontal="center" vertical="center" textRotation="90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2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22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2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3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1" fillId="0" borderId="25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30" xfId="0" applyBorder="1" applyProtection="1">
      <protection hidden="1"/>
    </xf>
    <xf numFmtId="0" fontId="0" fillId="0" borderId="25" xfId="0" applyBorder="1" applyProtection="1">
      <protection hidden="1"/>
    </xf>
  </cellXfs>
  <cellStyles count="3">
    <cellStyle name="Вычисление" xfId="1"/>
    <cellStyle name="Денежный" xfId="2" builtinId="4"/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33"/>
  <sheetViews>
    <sheetView tabSelected="1" view="pageBreakPreview" zoomScale="90" workbookViewId="0">
      <selection activeCell="C13" sqref="C13"/>
    </sheetView>
  </sheetViews>
  <sheetFormatPr defaultRowHeight="12.75"/>
  <sheetData>
    <row r="1" spans="3:15" ht="12.75" customHeight="1">
      <c r="J1" s="138" t="s">
        <v>255</v>
      </c>
      <c r="K1" s="138"/>
      <c r="L1" s="138"/>
      <c r="M1" s="138"/>
      <c r="N1" s="138"/>
    </row>
    <row r="2" spans="3:15" ht="15.75" customHeight="1">
      <c r="F2" s="3"/>
      <c r="J2" s="138"/>
      <c r="K2" s="138"/>
      <c r="L2" s="138"/>
      <c r="M2" s="138"/>
      <c r="N2" s="138"/>
    </row>
    <row r="3" spans="3:15" ht="18.75">
      <c r="F3" s="2"/>
      <c r="G3" s="2"/>
      <c r="H3" s="2"/>
      <c r="I3" s="2"/>
      <c r="J3" s="138"/>
      <c r="K3" s="138"/>
      <c r="L3" s="138"/>
      <c r="M3" s="138"/>
      <c r="N3" s="138"/>
    </row>
    <row r="4" spans="3:15" ht="26.25" customHeight="1">
      <c r="J4" s="138"/>
      <c r="K4" s="138"/>
      <c r="L4" s="138"/>
      <c r="M4" s="138"/>
      <c r="N4" s="138"/>
    </row>
    <row r="7" spans="3:15" ht="25.5">
      <c r="E7" s="139" t="s">
        <v>53</v>
      </c>
      <c r="F7" s="139"/>
      <c r="G7" s="139"/>
      <c r="H7" s="139"/>
      <c r="I7" s="139"/>
      <c r="J7" s="139"/>
    </row>
    <row r="8" spans="3:15" ht="18.75">
      <c r="F8" s="5"/>
      <c r="G8" s="5"/>
      <c r="H8" s="5"/>
      <c r="I8" s="5"/>
      <c r="J8" s="5"/>
    </row>
    <row r="9" spans="3:15" ht="81" customHeight="1">
      <c r="C9" s="136" t="s">
        <v>77</v>
      </c>
      <c r="D9" s="136"/>
      <c r="E9" s="136"/>
      <c r="F9" s="136"/>
      <c r="G9" s="136"/>
      <c r="H9" s="136"/>
      <c r="I9" s="136"/>
      <c r="J9" s="136"/>
      <c r="K9" s="136"/>
      <c r="L9" s="136"/>
      <c r="O9" s="6"/>
    </row>
    <row r="11" spans="3:15" ht="20.25" customHeight="1">
      <c r="C11" s="136" t="s">
        <v>256</v>
      </c>
      <c r="D11" s="136"/>
      <c r="E11" s="136"/>
      <c r="F11" s="136"/>
      <c r="G11" s="136"/>
      <c r="H11" s="136"/>
      <c r="I11" s="136"/>
      <c r="J11" s="136"/>
      <c r="K11" s="136"/>
      <c r="L11" s="136"/>
    </row>
    <row r="12" spans="3:15" ht="41.25" customHeight="1">
      <c r="C12" s="136"/>
      <c r="D12" s="136"/>
      <c r="E12" s="136"/>
      <c r="F12" s="136"/>
      <c r="G12" s="136"/>
      <c r="H12" s="136"/>
      <c r="I12" s="136"/>
      <c r="J12" s="136"/>
      <c r="K12" s="136"/>
      <c r="L12" s="136"/>
    </row>
    <row r="13" spans="3:15" ht="18" customHeight="1"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3:15" ht="20.25" customHeight="1">
      <c r="D14" s="136" t="s">
        <v>74</v>
      </c>
      <c r="E14" s="136"/>
      <c r="F14" s="136"/>
      <c r="G14" s="136"/>
      <c r="H14" s="136"/>
      <c r="I14" s="136"/>
      <c r="J14" s="136"/>
      <c r="K14" s="136"/>
    </row>
    <row r="15" spans="3:15" ht="20.25" customHeight="1">
      <c r="D15" s="140"/>
      <c r="E15" s="140"/>
      <c r="F15" s="140"/>
      <c r="G15" s="140"/>
      <c r="H15" s="140"/>
      <c r="I15" s="140"/>
      <c r="J15" s="140"/>
      <c r="K15" s="140"/>
    </row>
    <row r="17" spans="9:14" ht="38.25" customHeight="1">
      <c r="J17" s="135" t="s">
        <v>110</v>
      </c>
      <c r="K17" s="135"/>
      <c r="L17" s="135"/>
      <c r="M17" s="135"/>
      <c r="N17" s="135"/>
    </row>
    <row r="18" spans="9:14" ht="18.75" customHeight="1">
      <c r="J18" s="135" t="s">
        <v>73</v>
      </c>
      <c r="K18" s="135"/>
      <c r="L18" s="135"/>
      <c r="M18" s="135"/>
      <c r="N18" s="135"/>
    </row>
    <row r="19" spans="9:14" ht="36.75" customHeight="1">
      <c r="J19" s="135" t="s">
        <v>95</v>
      </c>
      <c r="K19" s="135"/>
      <c r="L19" s="135"/>
      <c r="M19" s="135"/>
      <c r="N19" s="135"/>
    </row>
    <row r="20" spans="9:14" ht="24.95" customHeight="1">
      <c r="J20" s="137" t="s">
        <v>76</v>
      </c>
      <c r="K20" s="135"/>
      <c r="L20" s="135"/>
      <c r="M20" s="135"/>
      <c r="N20" s="135"/>
    </row>
    <row r="22" spans="9:14" ht="18.75">
      <c r="J22" s="135" t="s">
        <v>96</v>
      </c>
      <c r="K22" s="135"/>
      <c r="L22" s="135"/>
      <c r="M22" s="135"/>
      <c r="N22" s="135"/>
    </row>
    <row r="23" spans="9:14" ht="20.100000000000001" customHeight="1">
      <c r="J23" s="137" t="s">
        <v>75</v>
      </c>
      <c r="K23" s="135"/>
      <c r="L23" s="135"/>
      <c r="M23" s="135"/>
      <c r="N23" s="135"/>
    </row>
    <row r="24" spans="9:14" ht="20.100000000000001" customHeight="1">
      <c r="J24" s="135"/>
      <c r="K24" s="135"/>
      <c r="L24" s="135"/>
      <c r="M24" s="135"/>
      <c r="N24" s="135"/>
    </row>
    <row r="27" spans="9:14" ht="18.75">
      <c r="M27" s="2"/>
      <c r="N27" s="2"/>
    </row>
    <row r="29" spans="9:14" ht="15.75">
      <c r="I29" s="4"/>
      <c r="J29" s="4"/>
      <c r="K29" s="4"/>
      <c r="L29" s="4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2">
    <mergeCell ref="J1:N4"/>
    <mergeCell ref="C9:L9"/>
    <mergeCell ref="E7:J7"/>
    <mergeCell ref="D14:K14"/>
    <mergeCell ref="D15:K15"/>
    <mergeCell ref="J17:N17"/>
    <mergeCell ref="C11:L12"/>
    <mergeCell ref="J22:N22"/>
    <mergeCell ref="J23:N24"/>
    <mergeCell ref="J20:N20"/>
    <mergeCell ref="J19:N19"/>
    <mergeCell ref="J18:N18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83"/>
  <sheetViews>
    <sheetView view="pageBreakPreview" zoomScale="90" zoomScaleNormal="90" zoomScaleSheetLayoutView="90" workbookViewId="0">
      <pane ySplit="7" topLeftCell="A68" activePane="bottomLeft" state="frozen"/>
      <selection pane="bottomLeft" activeCell="P62" sqref="P62:P66"/>
    </sheetView>
  </sheetViews>
  <sheetFormatPr defaultRowHeight="12.75"/>
  <cols>
    <col min="1" max="1" width="12.42578125" customWidth="1"/>
    <col min="2" max="2" width="68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3" width="6.42578125" customWidth="1"/>
    <col min="14" max="15" width="6.42578125" style="108" customWidth="1"/>
    <col min="16" max="17" width="6.42578125" customWidth="1"/>
    <col min="18" max="18" width="8.28515625" style="113" customWidth="1"/>
    <col min="21" max="21" width="8.28515625" customWidth="1"/>
    <col min="22" max="22" width="4" bestFit="1" customWidth="1"/>
  </cols>
  <sheetData>
    <row r="1" spans="1:56" ht="15.75">
      <c r="A1" s="183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15"/>
    </row>
    <row r="2" spans="1:56" ht="6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7"/>
      <c r="O2" s="107"/>
      <c r="P2" s="10"/>
      <c r="Q2" s="10"/>
      <c r="R2" s="111"/>
    </row>
    <row r="3" spans="1:56" s="33" customFormat="1" ht="30" customHeight="1">
      <c r="A3" s="209" t="s">
        <v>5</v>
      </c>
      <c r="B3" s="202" t="s">
        <v>6</v>
      </c>
      <c r="C3" s="204" t="s">
        <v>7</v>
      </c>
      <c r="D3" s="162" t="s">
        <v>8</v>
      </c>
      <c r="E3" s="163"/>
      <c r="F3" s="163"/>
      <c r="G3" s="163"/>
      <c r="H3" s="163"/>
      <c r="I3" s="164"/>
      <c r="J3" s="174" t="s">
        <v>12</v>
      </c>
      <c r="K3" s="175"/>
      <c r="L3" s="175"/>
      <c r="M3" s="175"/>
      <c r="N3" s="175"/>
      <c r="O3" s="175"/>
      <c r="P3" s="175"/>
      <c r="Q3" s="176"/>
      <c r="R3" s="116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</row>
    <row r="4" spans="1:56" s="33" customFormat="1" ht="30.95" customHeight="1">
      <c r="A4" s="210"/>
      <c r="B4" s="203"/>
      <c r="C4" s="205"/>
      <c r="D4" s="146" t="s">
        <v>9</v>
      </c>
      <c r="E4" s="208" t="s">
        <v>14</v>
      </c>
      <c r="F4" s="153" t="s">
        <v>10</v>
      </c>
      <c r="G4" s="154"/>
      <c r="H4" s="154"/>
      <c r="I4" s="155"/>
      <c r="J4" s="151" t="s">
        <v>2</v>
      </c>
      <c r="K4" s="152"/>
      <c r="L4" s="151" t="s">
        <v>3</v>
      </c>
      <c r="M4" s="152"/>
      <c r="N4" s="151" t="s">
        <v>4</v>
      </c>
      <c r="O4" s="152"/>
      <c r="P4" s="151" t="s">
        <v>55</v>
      </c>
      <c r="Q4" s="179"/>
      <c r="R4" s="117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</row>
    <row r="5" spans="1:56" s="33" customFormat="1" ht="14.45" customHeight="1">
      <c r="A5" s="210"/>
      <c r="B5" s="203"/>
      <c r="C5" s="205"/>
      <c r="D5" s="207"/>
      <c r="E5" s="205"/>
      <c r="F5" s="146" t="s">
        <v>13</v>
      </c>
      <c r="G5" s="180" t="s">
        <v>11</v>
      </c>
      <c r="H5" s="181"/>
      <c r="I5" s="182"/>
      <c r="J5" s="142" t="s">
        <v>83</v>
      </c>
      <c r="K5" s="142" t="s">
        <v>84</v>
      </c>
      <c r="L5" s="142" t="s">
        <v>115</v>
      </c>
      <c r="M5" s="142" t="s">
        <v>226</v>
      </c>
      <c r="N5" s="142" t="s">
        <v>270</v>
      </c>
      <c r="O5" s="142" t="s">
        <v>271</v>
      </c>
      <c r="P5" s="142" t="s">
        <v>227</v>
      </c>
      <c r="Q5" s="177" t="s">
        <v>228</v>
      </c>
      <c r="R5" s="118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</row>
    <row r="6" spans="1:56" s="33" customFormat="1" ht="150" customHeight="1">
      <c r="A6" s="211"/>
      <c r="B6" s="143"/>
      <c r="C6" s="206"/>
      <c r="D6" s="147"/>
      <c r="E6" s="206"/>
      <c r="F6" s="147"/>
      <c r="G6" s="99" t="s">
        <v>44</v>
      </c>
      <c r="H6" s="34" t="s">
        <v>45</v>
      </c>
      <c r="I6" s="34" t="s">
        <v>46</v>
      </c>
      <c r="J6" s="143"/>
      <c r="K6" s="143"/>
      <c r="L6" s="143"/>
      <c r="M6" s="143"/>
      <c r="N6" s="143"/>
      <c r="O6" s="143"/>
      <c r="P6" s="143"/>
      <c r="Q6" s="178"/>
      <c r="R6" s="118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pans="1:56" s="51" customFormat="1" ht="15.75">
      <c r="A7" s="5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55">
        <v>17</v>
      </c>
      <c r="R7" s="119"/>
      <c r="T7" s="52" t="s">
        <v>90</v>
      </c>
      <c r="U7" s="52" t="s">
        <v>91</v>
      </c>
    </row>
    <row r="8" spans="1:56" s="29" customFormat="1" ht="30.95" customHeight="1">
      <c r="A8" s="56" t="s">
        <v>15</v>
      </c>
      <c r="B8" s="48" t="s">
        <v>16</v>
      </c>
      <c r="C8" s="49" t="s">
        <v>262</v>
      </c>
      <c r="D8" s="50">
        <f>SUM(D9:D22)</f>
        <v>2106</v>
      </c>
      <c r="E8" s="50">
        <f t="shared" ref="E8:Q8" si="0">SUM(E9:E22)</f>
        <v>702</v>
      </c>
      <c r="F8" s="50">
        <f t="shared" si="0"/>
        <v>1404</v>
      </c>
      <c r="G8" s="50">
        <f t="shared" si="0"/>
        <v>976</v>
      </c>
      <c r="H8" s="50">
        <f t="shared" si="0"/>
        <v>428</v>
      </c>
      <c r="I8" s="50">
        <f t="shared" si="0"/>
        <v>0</v>
      </c>
      <c r="J8" s="50">
        <f t="shared" si="0"/>
        <v>612</v>
      </c>
      <c r="K8" s="50">
        <f t="shared" si="0"/>
        <v>792</v>
      </c>
      <c r="L8" s="50">
        <f t="shared" si="0"/>
        <v>0</v>
      </c>
      <c r="M8" s="50">
        <f t="shared" si="0"/>
        <v>0</v>
      </c>
      <c r="N8" s="50">
        <f t="shared" si="0"/>
        <v>0</v>
      </c>
      <c r="O8" s="50">
        <f t="shared" si="0"/>
        <v>0</v>
      </c>
      <c r="P8" s="50">
        <f t="shared" si="0"/>
        <v>0</v>
      </c>
      <c r="Q8" s="50">
        <f t="shared" si="0"/>
        <v>0</v>
      </c>
      <c r="R8" s="120"/>
      <c r="T8" s="157" t="s">
        <v>92</v>
      </c>
      <c r="U8" s="157"/>
    </row>
    <row r="9" spans="1:56" ht="15.75">
      <c r="A9" s="57" t="s">
        <v>234</v>
      </c>
      <c r="B9" s="13" t="s">
        <v>235</v>
      </c>
      <c r="C9" s="14" t="s">
        <v>78</v>
      </c>
      <c r="D9" s="12">
        <f t="shared" ref="D9:D22" si="1">E9+F9</f>
        <v>293</v>
      </c>
      <c r="E9" s="12">
        <v>98</v>
      </c>
      <c r="F9" s="12">
        <f t="shared" ref="F9:F22" si="2">J9+K9+L9+M9+N9+O9</f>
        <v>195</v>
      </c>
      <c r="G9" s="12">
        <f t="shared" ref="G9:G22" si="3">F9-H9-I9</f>
        <v>195</v>
      </c>
      <c r="H9" s="12">
        <v>0</v>
      </c>
      <c r="I9" s="12">
        <v>0</v>
      </c>
      <c r="J9" s="12">
        <v>85</v>
      </c>
      <c r="K9" s="12">
        <v>110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1"/>
      <c r="T9" s="53">
        <f>SUM(J9:K22)/39</f>
        <v>36</v>
      </c>
      <c r="U9" s="53">
        <f>SUM(D9:D22)/39</f>
        <v>54</v>
      </c>
    </row>
    <row r="10" spans="1:56" ht="15.75">
      <c r="A10" s="57" t="s">
        <v>236</v>
      </c>
      <c r="B10" s="13" t="s">
        <v>25</v>
      </c>
      <c r="C10" s="14" t="s">
        <v>79</v>
      </c>
      <c r="D10" s="12">
        <f t="shared" si="1"/>
        <v>175</v>
      </c>
      <c r="E10" s="12">
        <v>58</v>
      </c>
      <c r="F10" s="12">
        <f t="shared" si="2"/>
        <v>117</v>
      </c>
      <c r="G10" s="12">
        <f t="shared" si="3"/>
        <v>2</v>
      </c>
      <c r="H10" s="12">
        <v>115</v>
      </c>
      <c r="I10" s="12">
        <v>0</v>
      </c>
      <c r="J10" s="12">
        <v>58</v>
      </c>
      <c r="K10" s="12">
        <v>59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1"/>
    </row>
    <row r="11" spans="1:56" ht="15.95" customHeight="1">
      <c r="A11" s="60" t="s">
        <v>237</v>
      </c>
      <c r="B11" s="25" t="s">
        <v>238</v>
      </c>
      <c r="C11" s="32" t="s">
        <v>78</v>
      </c>
      <c r="D11" s="15">
        <f t="shared" si="1"/>
        <v>351</v>
      </c>
      <c r="E11" s="15">
        <v>117</v>
      </c>
      <c r="F11" s="15">
        <f t="shared" si="2"/>
        <v>234</v>
      </c>
      <c r="G11" s="15">
        <f t="shared" si="3"/>
        <v>156</v>
      </c>
      <c r="H11" s="15">
        <v>78</v>
      </c>
      <c r="I11" s="15">
        <v>0</v>
      </c>
      <c r="J11" s="15">
        <v>112</v>
      </c>
      <c r="K11" s="15">
        <v>122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14"/>
      <c r="T11">
        <f>SUM(J9:J22)/17</f>
        <v>36</v>
      </c>
      <c r="U11">
        <f>SUM(K9:K22)/22</f>
        <v>36</v>
      </c>
    </row>
    <row r="12" spans="1:56" ht="15.95" customHeight="1">
      <c r="A12" s="57" t="s">
        <v>239</v>
      </c>
      <c r="B12" s="13" t="s">
        <v>24</v>
      </c>
      <c r="C12" s="14" t="s">
        <v>79</v>
      </c>
      <c r="D12" s="12">
        <f t="shared" si="1"/>
        <v>176</v>
      </c>
      <c r="E12" s="12">
        <v>59</v>
      </c>
      <c r="F12" s="12">
        <f t="shared" si="2"/>
        <v>117</v>
      </c>
      <c r="G12" s="12">
        <f t="shared" si="3"/>
        <v>117</v>
      </c>
      <c r="H12" s="12">
        <v>0</v>
      </c>
      <c r="I12" s="12">
        <v>0</v>
      </c>
      <c r="J12" s="12">
        <v>34</v>
      </c>
      <c r="K12" s="12">
        <v>83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1"/>
    </row>
    <row r="13" spans="1:56" ht="15.95" customHeight="1">
      <c r="A13" s="57" t="s">
        <v>240</v>
      </c>
      <c r="B13" s="13" t="s">
        <v>26</v>
      </c>
      <c r="C13" s="14" t="s">
        <v>79</v>
      </c>
      <c r="D13" s="12">
        <f t="shared" si="1"/>
        <v>176</v>
      </c>
      <c r="E13" s="12">
        <v>59</v>
      </c>
      <c r="F13" s="12">
        <f>J13+K13+L13+M13+N13+O13</f>
        <v>117</v>
      </c>
      <c r="G13" s="12">
        <f t="shared" si="3"/>
        <v>2</v>
      </c>
      <c r="H13" s="12">
        <v>115</v>
      </c>
      <c r="I13" s="12">
        <v>0</v>
      </c>
      <c r="J13" s="12">
        <v>51</v>
      </c>
      <c r="K13" s="12">
        <v>66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1"/>
    </row>
    <row r="14" spans="1:56" ht="15.95" customHeight="1">
      <c r="A14" s="57" t="s">
        <v>241</v>
      </c>
      <c r="B14" s="13" t="s">
        <v>82</v>
      </c>
      <c r="C14" s="14" t="s">
        <v>79</v>
      </c>
      <c r="D14" s="12">
        <f t="shared" si="1"/>
        <v>105</v>
      </c>
      <c r="E14" s="12">
        <v>35</v>
      </c>
      <c r="F14" s="12">
        <f t="shared" si="2"/>
        <v>70</v>
      </c>
      <c r="G14" s="12">
        <f t="shared" si="3"/>
        <v>50</v>
      </c>
      <c r="H14" s="12">
        <v>20</v>
      </c>
      <c r="I14" s="12">
        <v>0</v>
      </c>
      <c r="J14" s="12">
        <v>32</v>
      </c>
      <c r="K14" s="12">
        <v>38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1"/>
    </row>
    <row r="15" spans="1:56" ht="15.95" customHeight="1">
      <c r="A15" s="57" t="s">
        <v>242</v>
      </c>
      <c r="B15" s="13" t="s">
        <v>243</v>
      </c>
      <c r="C15" s="14" t="s">
        <v>79</v>
      </c>
      <c r="D15" s="12">
        <f t="shared" si="1"/>
        <v>150</v>
      </c>
      <c r="E15" s="12">
        <v>50</v>
      </c>
      <c r="F15" s="12">
        <f t="shared" si="2"/>
        <v>100</v>
      </c>
      <c r="G15" s="12">
        <f t="shared" si="3"/>
        <v>70</v>
      </c>
      <c r="H15" s="12">
        <v>30</v>
      </c>
      <c r="I15" s="12">
        <v>0</v>
      </c>
      <c r="J15" s="12">
        <v>34</v>
      </c>
      <c r="K15" s="12">
        <v>66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1"/>
    </row>
    <row r="16" spans="1:56" ht="15.95" customHeight="1">
      <c r="A16" s="57" t="s">
        <v>244</v>
      </c>
      <c r="B16" s="13" t="s">
        <v>99</v>
      </c>
      <c r="C16" s="14" t="s">
        <v>78</v>
      </c>
      <c r="D16" s="12">
        <f t="shared" si="1"/>
        <v>181</v>
      </c>
      <c r="E16" s="12">
        <v>60</v>
      </c>
      <c r="F16" s="12">
        <f t="shared" si="2"/>
        <v>121</v>
      </c>
      <c r="G16" s="12">
        <f t="shared" si="3"/>
        <v>91</v>
      </c>
      <c r="H16" s="12">
        <v>30</v>
      </c>
      <c r="I16" s="12">
        <v>0</v>
      </c>
      <c r="J16" s="12">
        <v>68</v>
      </c>
      <c r="K16" s="12">
        <v>53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1"/>
    </row>
    <row r="17" spans="1:24" ht="15.95" customHeight="1">
      <c r="A17" s="57" t="s">
        <v>245</v>
      </c>
      <c r="B17" s="13" t="s">
        <v>97</v>
      </c>
      <c r="C17" s="14" t="s">
        <v>79</v>
      </c>
      <c r="D17" s="12">
        <f t="shared" si="1"/>
        <v>117</v>
      </c>
      <c r="E17" s="12">
        <v>39</v>
      </c>
      <c r="F17" s="12">
        <f t="shared" si="2"/>
        <v>78</v>
      </c>
      <c r="G17" s="12">
        <f t="shared" si="3"/>
        <v>58</v>
      </c>
      <c r="H17" s="12">
        <v>20</v>
      </c>
      <c r="I17" s="12">
        <v>0</v>
      </c>
      <c r="J17" s="12">
        <v>34</v>
      </c>
      <c r="K17" s="12">
        <v>44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1"/>
    </row>
    <row r="18" spans="1:24" ht="15.95" customHeight="1">
      <c r="A18" s="57" t="s">
        <v>246</v>
      </c>
      <c r="B18" s="13" t="s">
        <v>247</v>
      </c>
      <c r="C18" s="14" t="s">
        <v>79</v>
      </c>
      <c r="D18" s="12">
        <f t="shared" si="1"/>
        <v>162</v>
      </c>
      <c r="E18" s="12">
        <v>54</v>
      </c>
      <c r="F18" s="12">
        <f t="shared" si="2"/>
        <v>108</v>
      </c>
      <c r="G18" s="12">
        <f t="shared" si="3"/>
        <v>108</v>
      </c>
      <c r="H18" s="12">
        <v>0</v>
      </c>
      <c r="I18" s="12">
        <v>0</v>
      </c>
      <c r="J18" s="12">
        <v>34</v>
      </c>
      <c r="K18" s="12">
        <v>74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1"/>
    </row>
    <row r="19" spans="1:24" s="27" customFormat="1" ht="15.95" customHeight="1">
      <c r="A19" s="57" t="s">
        <v>248</v>
      </c>
      <c r="B19" s="25" t="s">
        <v>98</v>
      </c>
      <c r="C19" s="73" t="s">
        <v>79</v>
      </c>
      <c r="D19" s="26">
        <f t="shared" si="1"/>
        <v>54</v>
      </c>
      <c r="E19" s="26">
        <v>18</v>
      </c>
      <c r="F19" s="15">
        <f t="shared" si="2"/>
        <v>36</v>
      </c>
      <c r="G19" s="26">
        <f t="shared" si="3"/>
        <v>36</v>
      </c>
      <c r="H19" s="26">
        <v>0</v>
      </c>
      <c r="I19" s="26">
        <v>0</v>
      </c>
      <c r="J19" s="26">
        <v>0</v>
      </c>
      <c r="K19" s="26">
        <v>36</v>
      </c>
      <c r="L19" s="26">
        <v>0</v>
      </c>
      <c r="M19" s="26">
        <v>0</v>
      </c>
      <c r="N19" s="15">
        <v>0</v>
      </c>
      <c r="O19" s="15">
        <v>0</v>
      </c>
      <c r="P19" s="15">
        <v>0</v>
      </c>
      <c r="Q19" s="15">
        <v>0</v>
      </c>
      <c r="R19" s="114"/>
    </row>
    <row r="20" spans="1:24" ht="15.95" customHeight="1">
      <c r="A20" s="57" t="s">
        <v>249</v>
      </c>
      <c r="B20" s="13" t="s">
        <v>250</v>
      </c>
      <c r="C20" s="73" t="s">
        <v>79</v>
      </c>
      <c r="D20" s="26">
        <f t="shared" si="1"/>
        <v>54</v>
      </c>
      <c r="E20" s="12">
        <v>18</v>
      </c>
      <c r="F20" s="12">
        <f t="shared" si="2"/>
        <v>36</v>
      </c>
      <c r="G20" s="12">
        <f t="shared" si="3"/>
        <v>36</v>
      </c>
      <c r="H20" s="12">
        <v>0</v>
      </c>
      <c r="I20" s="12">
        <v>0</v>
      </c>
      <c r="J20" s="12">
        <v>36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1"/>
    </row>
    <row r="21" spans="1:24" ht="15.95" customHeight="1">
      <c r="A21" s="57" t="s">
        <v>251</v>
      </c>
      <c r="B21" s="13" t="s">
        <v>252</v>
      </c>
      <c r="C21" s="73" t="s">
        <v>79</v>
      </c>
      <c r="D21" s="26">
        <f t="shared" si="1"/>
        <v>54</v>
      </c>
      <c r="E21" s="12">
        <v>18</v>
      </c>
      <c r="F21" s="12">
        <f t="shared" si="2"/>
        <v>36</v>
      </c>
      <c r="G21" s="12">
        <f t="shared" si="3"/>
        <v>26</v>
      </c>
      <c r="H21" s="12">
        <v>10</v>
      </c>
      <c r="I21" s="12">
        <v>0</v>
      </c>
      <c r="J21" s="12">
        <v>17</v>
      </c>
      <c r="K21" s="12">
        <v>19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1"/>
    </row>
    <row r="22" spans="1:24" ht="15.95" customHeight="1">
      <c r="A22" s="57" t="s">
        <v>253</v>
      </c>
      <c r="B22" s="13" t="s">
        <v>254</v>
      </c>
      <c r="C22" s="73" t="s">
        <v>79</v>
      </c>
      <c r="D22" s="26">
        <f t="shared" si="1"/>
        <v>58</v>
      </c>
      <c r="E22" s="12">
        <v>19</v>
      </c>
      <c r="F22" s="12">
        <f t="shared" si="2"/>
        <v>39</v>
      </c>
      <c r="G22" s="12">
        <f t="shared" si="3"/>
        <v>29</v>
      </c>
      <c r="H22" s="12">
        <v>10</v>
      </c>
      <c r="I22" s="12">
        <v>0</v>
      </c>
      <c r="J22" s="12">
        <v>17</v>
      </c>
      <c r="K22" s="12">
        <v>22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1"/>
    </row>
    <row r="23" spans="1:24" s="29" customFormat="1" ht="30.95" customHeight="1">
      <c r="A23" s="59" t="s">
        <v>18</v>
      </c>
      <c r="B23" s="37" t="s">
        <v>47</v>
      </c>
      <c r="C23" s="35" t="s">
        <v>263</v>
      </c>
      <c r="D23" s="36">
        <f>SUM(D24:D27)</f>
        <v>648</v>
      </c>
      <c r="E23" s="36">
        <f>SUM(E24:E27)</f>
        <v>216</v>
      </c>
      <c r="F23" s="36">
        <f>SUM(F24:F27)</f>
        <v>432</v>
      </c>
      <c r="G23" s="36">
        <f>SUM(G24:G27)</f>
        <v>24</v>
      </c>
      <c r="H23" s="36">
        <f>SUM(H24:H27)</f>
        <v>408</v>
      </c>
      <c r="I23" s="36">
        <f t="shared" ref="I23:Q23" si="4">SUM(I24:I27)</f>
        <v>0</v>
      </c>
      <c r="J23" s="36">
        <f t="shared" si="4"/>
        <v>0</v>
      </c>
      <c r="K23" s="36">
        <f t="shared" si="4"/>
        <v>0</v>
      </c>
      <c r="L23" s="36">
        <f t="shared" si="4"/>
        <v>64</v>
      </c>
      <c r="M23" s="36">
        <f t="shared" si="4"/>
        <v>100</v>
      </c>
      <c r="N23" s="36">
        <f t="shared" si="4"/>
        <v>112</v>
      </c>
      <c r="O23" s="36">
        <f t="shared" si="4"/>
        <v>46</v>
      </c>
      <c r="P23" s="36">
        <f t="shared" si="4"/>
        <v>54</v>
      </c>
      <c r="Q23" s="100">
        <f t="shared" si="4"/>
        <v>56</v>
      </c>
      <c r="R23" s="120"/>
      <c r="T23" s="158" t="s">
        <v>93</v>
      </c>
      <c r="U23" s="158"/>
    </row>
    <row r="24" spans="1:24" ht="15.75">
      <c r="A24" s="57" t="s">
        <v>19</v>
      </c>
      <c r="B24" s="13" t="s">
        <v>20</v>
      </c>
      <c r="C24" s="12" t="s">
        <v>61</v>
      </c>
      <c r="D24" s="12">
        <f>E24+F24</f>
        <v>58</v>
      </c>
      <c r="E24" s="12">
        <v>10</v>
      </c>
      <c r="F24" s="12">
        <f>J24+K24+L24+M24+N24+O24+P24+Q24</f>
        <v>48</v>
      </c>
      <c r="G24" s="12">
        <f>F24-H24</f>
        <v>14</v>
      </c>
      <c r="H24" s="12">
        <v>34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48</v>
      </c>
      <c r="O24" s="12">
        <v>0</v>
      </c>
      <c r="P24" s="12">
        <v>0</v>
      </c>
      <c r="Q24" s="58">
        <v>0</v>
      </c>
      <c r="R24" s="121"/>
      <c r="T24" s="72">
        <f>SUM(L24:L27,L30:L32,L36:L46,L50:L53,L55:L60,L62:L66,L68:L69)/16</f>
        <v>36</v>
      </c>
      <c r="U24" s="72">
        <f>SUM(M24:M27,M30:M32,M36:M46,M50:M53,M55:M60,M62:M66,M68:M69)/23.5</f>
        <v>36</v>
      </c>
      <c r="V24" s="72"/>
    </row>
    <row r="25" spans="1:24" ht="15.75">
      <c r="A25" s="57" t="s">
        <v>21</v>
      </c>
      <c r="B25" s="13" t="s">
        <v>24</v>
      </c>
      <c r="C25" s="12" t="s">
        <v>61</v>
      </c>
      <c r="D25" s="12">
        <f>E25+F25</f>
        <v>58</v>
      </c>
      <c r="E25" s="12">
        <v>10</v>
      </c>
      <c r="F25" s="12">
        <f>J25+K25+L25+M25+N25+O25+P25+Q25</f>
        <v>48</v>
      </c>
      <c r="G25" s="12">
        <f>F25-H25</f>
        <v>4</v>
      </c>
      <c r="H25" s="12">
        <v>44</v>
      </c>
      <c r="I25" s="12">
        <v>0</v>
      </c>
      <c r="J25" s="12">
        <v>0</v>
      </c>
      <c r="K25" s="12">
        <v>0</v>
      </c>
      <c r="L25" s="12">
        <v>0</v>
      </c>
      <c r="M25" s="12">
        <v>48</v>
      </c>
      <c r="N25" s="12">
        <v>0</v>
      </c>
      <c r="O25" s="12">
        <v>0</v>
      </c>
      <c r="P25" s="12">
        <v>0</v>
      </c>
      <c r="Q25" s="58">
        <v>0</v>
      </c>
      <c r="R25" s="121"/>
      <c r="T25" s="156" t="s">
        <v>94</v>
      </c>
      <c r="U25" s="156"/>
    </row>
    <row r="26" spans="1:24" s="29" customFormat="1" ht="31.5" customHeight="1">
      <c r="A26" s="60" t="s">
        <v>22</v>
      </c>
      <c r="B26" s="30" t="s">
        <v>25</v>
      </c>
      <c r="C26" s="26" t="s">
        <v>274</v>
      </c>
      <c r="D26" s="15">
        <f>E26+F26</f>
        <v>196</v>
      </c>
      <c r="E26" s="15">
        <v>28</v>
      </c>
      <c r="F26" s="15">
        <f>J26+K26+L26+M26+N26+O26+P26+Q26</f>
        <v>168</v>
      </c>
      <c r="G26" s="15">
        <f>F26-H26</f>
        <v>0</v>
      </c>
      <c r="H26" s="15">
        <v>168</v>
      </c>
      <c r="I26" s="15">
        <v>0</v>
      </c>
      <c r="J26" s="15">
        <v>0</v>
      </c>
      <c r="K26" s="15">
        <v>0</v>
      </c>
      <c r="L26" s="15">
        <v>32</v>
      </c>
      <c r="M26" s="15">
        <v>26</v>
      </c>
      <c r="N26" s="15">
        <v>32</v>
      </c>
      <c r="O26" s="15">
        <v>24</v>
      </c>
      <c r="P26" s="15">
        <v>26</v>
      </c>
      <c r="Q26" s="61">
        <v>28</v>
      </c>
      <c r="R26" s="121"/>
      <c r="S26" s="31"/>
      <c r="T26" s="72">
        <f>SUM(N24:N27,N30:N32,N36:N46,N50:N53,N55:N60,N62:N66,N68:N69)/16</f>
        <v>38.25</v>
      </c>
      <c r="U26" s="72" t="e">
        <f>SUM(U29O24:O27,O30:O32,O36:O46,O50:O53,O55:O60,O62:O66,O68:O69)/23</f>
        <v>#NAME?</v>
      </c>
      <c r="V26" s="72"/>
      <c r="W26" s="31"/>
      <c r="X26" s="31"/>
    </row>
    <row r="27" spans="1:24" s="29" customFormat="1" ht="31.5" customHeight="1">
      <c r="A27" s="60" t="s">
        <v>23</v>
      </c>
      <c r="B27" s="30" t="s">
        <v>26</v>
      </c>
      <c r="C27" s="26" t="s">
        <v>100</v>
      </c>
      <c r="D27" s="15">
        <f>E27+F27</f>
        <v>336</v>
      </c>
      <c r="E27" s="15">
        <v>168</v>
      </c>
      <c r="F27" s="15">
        <f>J27+K27+L27+M27+N27+O27+P27+Q27</f>
        <v>168</v>
      </c>
      <c r="G27" s="15">
        <f>F27-H27</f>
        <v>6</v>
      </c>
      <c r="H27" s="15">
        <v>162</v>
      </c>
      <c r="I27" s="15">
        <v>0</v>
      </c>
      <c r="J27" s="15">
        <v>0</v>
      </c>
      <c r="K27" s="15">
        <v>0</v>
      </c>
      <c r="L27" s="15">
        <v>32</v>
      </c>
      <c r="M27" s="15">
        <v>26</v>
      </c>
      <c r="N27" s="15">
        <v>32</v>
      </c>
      <c r="O27" s="15">
        <v>22</v>
      </c>
      <c r="P27" s="15">
        <v>28</v>
      </c>
      <c r="Q27" s="61">
        <v>28</v>
      </c>
      <c r="R27" s="121"/>
      <c r="T27" s="156" t="s">
        <v>105</v>
      </c>
      <c r="U27" s="156"/>
    </row>
    <row r="28" spans="1:24" ht="8.1" customHeight="1">
      <c r="A28" s="57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58"/>
      <c r="R28" s="121"/>
      <c r="T28" s="156"/>
      <c r="U28" s="156"/>
    </row>
    <row r="29" spans="1:24" s="29" customFormat="1" ht="30.95" customHeight="1">
      <c r="A29" s="59" t="s">
        <v>27</v>
      </c>
      <c r="B29" s="37" t="s">
        <v>48</v>
      </c>
      <c r="C29" s="36" t="s">
        <v>264</v>
      </c>
      <c r="D29" s="36">
        <f>SUM(D30:D32)</f>
        <v>432</v>
      </c>
      <c r="E29" s="36">
        <f>SUM(E30:E32)</f>
        <v>144</v>
      </c>
      <c r="F29" s="36">
        <f>SUM(F30:F32)</f>
        <v>288</v>
      </c>
      <c r="G29" s="36">
        <f>SUM(G30:G32)</f>
        <v>198</v>
      </c>
      <c r="H29" s="36">
        <f>SUM(H30:H32)</f>
        <v>90</v>
      </c>
      <c r="I29" s="36">
        <f>SUM(I30:I31)</f>
        <v>0</v>
      </c>
      <c r="J29" s="36">
        <f>SUM(J30:J31)</f>
        <v>0</v>
      </c>
      <c r="K29" s="36">
        <f>SUM(K30:K31)</f>
        <v>0</v>
      </c>
      <c r="L29" s="36">
        <f t="shared" ref="L29:Q29" si="5">SUM(L30:L32)</f>
        <v>162</v>
      </c>
      <c r="M29" s="36">
        <f t="shared" si="5"/>
        <v>126</v>
      </c>
      <c r="N29" s="36">
        <f t="shared" si="5"/>
        <v>0</v>
      </c>
      <c r="O29" s="36">
        <f t="shared" si="5"/>
        <v>0</v>
      </c>
      <c r="P29" s="36">
        <f t="shared" si="5"/>
        <v>0</v>
      </c>
      <c r="Q29" s="100">
        <f t="shared" si="5"/>
        <v>0</v>
      </c>
      <c r="R29" s="120"/>
      <c r="T29" s="29">
        <f>SUM(P24:P27,P30:P32,P36:P46,P50:P53,P55:P60,P62:P66,P68:P69)/17</f>
        <v>34.941176470588232</v>
      </c>
      <c r="U29" s="29">
        <f>SUM(Q24:Q27,Q30:Q32,Q36:Q46,Q50:Q53,Q55:Q60,Q62:Q66,Q68:Q69)/13</f>
        <v>38.769230769230766</v>
      </c>
    </row>
    <row r="30" spans="1:24" ht="15.75">
      <c r="A30" s="57" t="s">
        <v>28</v>
      </c>
      <c r="B30" s="13" t="s">
        <v>111</v>
      </c>
      <c r="C30" s="15" t="s">
        <v>101</v>
      </c>
      <c r="D30" s="12">
        <f>E30+F30</f>
        <v>141</v>
      </c>
      <c r="E30" s="12">
        <v>51</v>
      </c>
      <c r="F30" s="12">
        <f>J30+K30+L30+M30+N30+O30+P30+Q30</f>
        <v>90</v>
      </c>
      <c r="G30" s="12">
        <f>F30-H30</f>
        <v>50</v>
      </c>
      <c r="H30" s="12">
        <v>40</v>
      </c>
      <c r="I30" s="12">
        <v>0</v>
      </c>
      <c r="J30" s="12">
        <v>0</v>
      </c>
      <c r="K30" s="12">
        <v>0</v>
      </c>
      <c r="L30" s="12">
        <v>54</v>
      </c>
      <c r="M30" s="12">
        <v>36</v>
      </c>
      <c r="N30" s="12">
        <v>0</v>
      </c>
      <c r="O30" s="12">
        <v>0</v>
      </c>
      <c r="P30" s="12">
        <v>0</v>
      </c>
      <c r="Q30" s="58">
        <v>0</v>
      </c>
      <c r="R30" s="121"/>
    </row>
    <row r="31" spans="1:24" ht="15.75">
      <c r="A31" s="57" t="s">
        <v>29</v>
      </c>
      <c r="B31" s="13" t="s">
        <v>112</v>
      </c>
      <c r="C31" s="32" t="s">
        <v>79</v>
      </c>
      <c r="D31" s="12">
        <f>E31+F31</f>
        <v>158</v>
      </c>
      <c r="E31" s="12">
        <v>50</v>
      </c>
      <c r="F31" s="12">
        <f>J31+K31+L31+M31+N31+O31+P31+Q31</f>
        <v>108</v>
      </c>
      <c r="G31" s="12">
        <f>F31-H31</f>
        <v>88</v>
      </c>
      <c r="H31" s="12">
        <v>20</v>
      </c>
      <c r="I31" s="12">
        <v>0</v>
      </c>
      <c r="J31" s="12">
        <v>0</v>
      </c>
      <c r="K31" s="12">
        <v>0</v>
      </c>
      <c r="L31" s="12">
        <v>54</v>
      </c>
      <c r="M31" s="12">
        <v>54</v>
      </c>
      <c r="N31" s="12">
        <v>0</v>
      </c>
      <c r="O31" s="12">
        <v>0</v>
      </c>
      <c r="P31" s="12">
        <v>0</v>
      </c>
      <c r="Q31" s="58">
        <v>0</v>
      </c>
      <c r="R31" s="121"/>
    </row>
    <row r="32" spans="1:24" ht="15.75">
      <c r="A32" s="57" t="s">
        <v>113</v>
      </c>
      <c r="B32" s="13" t="s">
        <v>114</v>
      </c>
      <c r="C32" s="32" t="s">
        <v>79</v>
      </c>
      <c r="D32" s="12">
        <f>E32+F32</f>
        <v>133</v>
      </c>
      <c r="E32" s="12">
        <v>43</v>
      </c>
      <c r="F32" s="12">
        <f>J32+K32+L32+M32+N32+O32+P32+Q32</f>
        <v>90</v>
      </c>
      <c r="G32" s="12">
        <f>F32-H32</f>
        <v>60</v>
      </c>
      <c r="H32" s="12">
        <v>30</v>
      </c>
      <c r="I32" s="12">
        <v>0</v>
      </c>
      <c r="J32" s="12">
        <v>0</v>
      </c>
      <c r="K32" s="12">
        <v>0</v>
      </c>
      <c r="L32" s="12">
        <v>54</v>
      </c>
      <c r="M32" s="12">
        <v>36</v>
      </c>
      <c r="N32" s="12">
        <v>0</v>
      </c>
      <c r="O32" s="12">
        <v>0</v>
      </c>
      <c r="P32" s="12">
        <v>0</v>
      </c>
      <c r="Q32" s="58">
        <v>0</v>
      </c>
      <c r="R32" s="121"/>
    </row>
    <row r="33" spans="1:18" ht="8.1" customHeight="1">
      <c r="A33" s="57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58"/>
      <c r="R33" s="121"/>
    </row>
    <row r="34" spans="1:18" s="31" customFormat="1" ht="30.95" customHeight="1">
      <c r="A34" s="59" t="s">
        <v>31</v>
      </c>
      <c r="B34" s="38" t="s">
        <v>86</v>
      </c>
      <c r="C34" s="35" t="s">
        <v>269</v>
      </c>
      <c r="D34" s="36">
        <f t="shared" ref="D34:M34" si="6">D35+D48</f>
        <v>4356</v>
      </c>
      <c r="E34" s="36">
        <f t="shared" si="6"/>
        <v>1152</v>
      </c>
      <c r="F34" s="36">
        <f t="shared" si="6"/>
        <v>3204</v>
      </c>
      <c r="G34" s="36">
        <f t="shared" si="6"/>
        <v>1108</v>
      </c>
      <c r="H34" s="36">
        <f t="shared" si="6"/>
        <v>778</v>
      </c>
      <c r="I34" s="36">
        <f t="shared" si="6"/>
        <v>80</v>
      </c>
      <c r="J34" s="36">
        <f t="shared" si="6"/>
        <v>0</v>
      </c>
      <c r="K34" s="36">
        <f t="shared" si="6"/>
        <v>0</v>
      </c>
      <c r="L34" s="36">
        <f t="shared" si="6"/>
        <v>350</v>
      </c>
      <c r="M34" s="36">
        <f t="shared" si="6"/>
        <v>620</v>
      </c>
      <c r="N34" s="36">
        <f t="shared" ref="N34:P34" si="7">N35+N48</f>
        <v>500</v>
      </c>
      <c r="O34" s="36">
        <f t="shared" si="7"/>
        <v>746</v>
      </c>
      <c r="P34" s="36">
        <f t="shared" si="7"/>
        <v>540</v>
      </c>
      <c r="Q34" s="100">
        <f>Q35+Q48</f>
        <v>448</v>
      </c>
      <c r="R34" s="120"/>
    </row>
    <row r="35" spans="1:18" ht="15.75" customHeight="1">
      <c r="A35" s="62" t="s">
        <v>17</v>
      </c>
      <c r="B35" s="39" t="s">
        <v>85</v>
      </c>
      <c r="C35" s="123" t="s">
        <v>267</v>
      </c>
      <c r="D35" s="40">
        <f>SUM(D36:D46)</f>
        <v>1575</v>
      </c>
      <c r="E35" s="40">
        <f t="shared" ref="E35:Q35" si="8">SUM(E36:E46)</f>
        <v>525</v>
      </c>
      <c r="F35" s="40">
        <f t="shared" si="8"/>
        <v>1050</v>
      </c>
      <c r="G35" s="40">
        <f t="shared" si="8"/>
        <v>668</v>
      </c>
      <c r="H35" s="40">
        <f t="shared" si="8"/>
        <v>362</v>
      </c>
      <c r="I35" s="40">
        <f t="shared" si="8"/>
        <v>20</v>
      </c>
      <c r="J35" s="40">
        <f t="shared" si="8"/>
        <v>0</v>
      </c>
      <c r="K35" s="40">
        <f t="shared" si="8"/>
        <v>0</v>
      </c>
      <c r="L35" s="40">
        <f t="shared" si="8"/>
        <v>114</v>
      </c>
      <c r="M35" s="40">
        <f t="shared" si="8"/>
        <v>620</v>
      </c>
      <c r="N35" s="40">
        <f t="shared" si="8"/>
        <v>32</v>
      </c>
      <c r="O35" s="40">
        <f t="shared" si="8"/>
        <v>116</v>
      </c>
      <c r="P35" s="40">
        <f t="shared" si="8"/>
        <v>106</v>
      </c>
      <c r="Q35" s="40">
        <f t="shared" si="8"/>
        <v>62</v>
      </c>
      <c r="R35" s="117"/>
    </row>
    <row r="36" spans="1:18" ht="15.95" customHeight="1">
      <c r="A36" s="57" t="s">
        <v>62</v>
      </c>
      <c r="B36" s="13" t="s">
        <v>116</v>
      </c>
      <c r="C36" s="15" t="s">
        <v>141</v>
      </c>
      <c r="D36" s="12">
        <f t="shared" ref="D36:D46" si="9">E36+F36</f>
        <v>174</v>
      </c>
      <c r="E36" s="12">
        <v>58</v>
      </c>
      <c r="F36" s="12">
        <f t="shared" ref="F36:F44" si="10">J36+K36+L36+M36+N36+O36+P36+Q36</f>
        <v>116</v>
      </c>
      <c r="G36" s="12">
        <f t="shared" ref="G36:G46" si="11">F36-H36-I36</f>
        <v>80</v>
      </c>
      <c r="H36" s="15">
        <v>36</v>
      </c>
      <c r="I36" s="12">
        <v>0</v>
      </c>
      <c r="J36" s="15">
        <v>0</v>
      </c>
      <c r="K36" s="15">
        <v>0</v>
      </c>
      <c r="L36" s="15">
        <v>36</v>
      </c>
      <c r="M36" s="15">
        <v>80</v>
      </c>
      <c r="N36" s="15">
        <v>0</v>
      </c>
      <c r="O36" s="15">
        <v>0</v>
      </c>
      <c r="P36" s="15">
        <v>0</v>
      </c>
      <c r="Q36" s="61">
        <v>0</v>
      </c>
      <c r="R36" s="121"/>
    </row>
    <row r="37" spans="1:18" ht="15.95" customHeight="1">
      <c r="A37" s="57" t="s">
        <v>63</v>
      </c>
      <c r="B37" s="13" t="s">
        <v>117</v>
      </c>
      <c r="C37" s="15" t="s">
        <v>61</v>
      </c>
      <c r="D37" s="12">
        <f t="shared" si="9"/>
        <v>195</v>
      </c>
      <c r="E37" s="12">
        <v>65</v>
      </c>
      <c r="F37" s="12">
        <f t="shared" si="10"/>
        <v>130</v>
      </c>
      <c r="G37" s="12">
        <f t="shared" si="11"/>
        <v>110</v>
      </c>
      <c r="H37" s="15">
        <v>20</v>
      </c>
      <c r="I37" s="12">
        <v>0</v>
      </c>
      <c r="J37" s="15">
        <v>0</v>
      </c>
      <c r="K37" s="15">
        <v>0</v>
      </c>
      <c r="L37" s="12">
        <v>0</v>
      </c>
      <c r="M37" s="15">
        <v>130</v>
      </c>
      <c r="N37" s="15">
        <v>0</v>
      </c>
      <c r="O37" s="15">
        <v>0</v>
      </c>
      <c r="P37" s="15">
        <v>0</v>
      </c>
      <c r="Q37" s="61">
        <v>0</v>
      </c>
      <c r="R37" s="121"/>
    </row>
    <row r="38" spans="1:18" ht="15.95" customHeight="1">
      <c r="A38" s="57" t="s">
        <v>64</v>
      </c>
      <c r="B38" s="13" t="s">
        <v>118</v>
      </c>
      <c r="C38" s="15" t="s">
        <v>56</v>
      </c>
      <c r="D38" s="12">
        <f t="shared" si="9"/>
        <v>132</v>
      </c>
      <c r="E38" s="12">
        <v>44</v>
      </c>
      <c r="F38" s="12">
        <f t="shared" si="10"/>
        <v>88</v>
      </c>
      <c r="G38" s="12">
        <f t="shared" si="11"/>
        <v>68</v>
      </c>
      <c r="H38" s="15">
        <v>20</v>
      </c>
      <c r="I38" s="12">
        <v>0</v>
      </c>
      <c r="J38" s="15">
        <v>0</v>
      </c>
      <c r="K38" s="15">
        <v>0</v>
      </c>
      <c r="L38" s="12">
        <v>0</v>
      </c>
      <c r="M38" s="15">
        <v>88</v>
      </c>
      <c r="N38" s="15">
        <v>0</v>
      </c>
      <c r="O38" s="15">
        <v>0</v>
      </c>
      <c r="P38" s="15">
        <v>0</v>
      </c>
      <c r="Q38" s="61">
        <v>0</v>
      </c>
      <c r="R38" s="121"/>
    </row>
    <row r="39" spans="1:18" ht="15.95" customHeight="1">
      <c r="A39" s="60" t="s">
        <v>65</v>
      </c>
      <c r="B39" s="16" t="s">
        <v>119</v>
      </c>
      <c r="C39" s="15" t="s">
        <v>61</v>
      </c>
      <c r="D39" s="15">
        <f t="shared" si="9"/>
        <v>144</v>
      </c>
      <c r="E39" s="15">
        <v>48</v>
      </c>
      <c r="F39" s="15">
        <f t="shared" si="10"/>
        <v>96</v>
      </c>
      <c r="G39" s="12">
        <f t="shared" si="11"/>
        <v>46</v>
      </c>
      <c r="H39" s="15">
        <v>50</v>
      </c>
      <c r="I39" s="15">
        <v>0</v>
      </c>
      <c r="J39" s="15">
        <v>0</v>
      </c>
      <c r="K39" s="15">
        <v>0</v>
      </c>
      <c r="L39" s="15">
        <v>0</v>
      </c>
      <c r="M39" s="15">
        <v>96</v>
      </c>
      <c r="N39" s="15">
        <v>0</v>
      </c>
      <c r="O39" s="15">
        <v>0</v>
      </c>
      <c r="P39" s="15">
        <v>0</v>
      </c>
      <c r="Q39" s="61">
        <v>0</v>
      </c>
      <c r="R39" s="121"/>
    </row>
    <row r="40" spans="1:18" ht="15.95" customHeight="1">
      <c r="A40" s="57" t="s">
        <v>66</v>
      </c>
      <c r="B40" s="13" t="s">
        <v>120</v>
      </c>
      <c r="C40" s="15" t="s">
        <v>230</v>
      </c>
      <c r="D40" s="12">
        <f t="shared" si="9"/>
        <v>327</v>
      </c>
      <c r="E40" s="12">
        <v>109</v>
      </c>
      <c r="F40" s="12">
        <f t="shared" si="10"/>
        <v>218</v>
      </c>
      <c r="G40" s="12">
        <f t="shared" si="11"/>
        <v>128</v>
      </c>
      <c r="H40" s="15">
        <v>90</v>
      </c>
      <c r="I40" s="12">
        <v>0</v>
      </c>
      <c r="J40" s="15">
        <v>0</v>
      </c>
      <c r="K40" s="15">
        <v>0</v>
      </c>
      <c r="L40" s="15">
        <v>42</v>
      </c>
      <c r="M40" s="15">
        <v>144</v>
      </c>
      <c r="N40" s="15">
        <v>32</v>
      </c>
      <c r="O40" s="15">
        <v>0</v>
      </c>
      <c r="P40" s="15">
        <v>0</v>
      </c>
      <c r="Q40" s="61">
        <v>0</v>
      </c>
      <c r="R40" s="121"/>
    </row>
    <row r="41" spans="1:18" ht="15.95" customHeight="1">
      <c r="A41" s="57" t="s">
        <v>67</v>
      </c>
      <c r="B41" s="13" t="s">
        <v>122</v>
      </c>
      <c r="C41" s="74" t="s">
        <v>79</v>
      </c>
      <c r="D41" s="12">
        <f t="shared" si="9"/>
        <v>156</v>
      </c>
      <c r="E41" s="12">
        <v>52</v>
      </c>
      <c r="F41" s="12">
        <f t="shared" si="10"/>
        <v>104</v>
      </c>
      <c r="G41" s="12">
        <f t="shared" si="11"/>
        <v>24</v>
      </c>
      <c r="H41" s="15">
        <v>60</v>
      </c>
      <c r="I41" s="12">
        <v>20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42</v>
      </c>
      <c r="Q41" s="61">
        <v>62</v>
      </c>
      <c r="R41" s="121"/>
    </row>
    <row r="42" spans="1:18" ht="15.95" customHeight="1">
      <c r="A42" s="57" t="s">
        <v>68</v>
      </c>
      <c r="B42" s="16" t="s">
        <v>87</v>
      </c>
      <c r="C42" s="15" t="s">
        <v>61</v>
      </c>
      <c r="D42" s="12">
        <f t="shared" si="9"/>
        <v>72</v>
      </c>
      <c r="E42" s="12">
        <v>24</v>
      </c>
      <c r="F42" s="12">
        <f t="shared" si="10"/>
        <v>48</v>
      </c>
      <c r="G42" s="12">
        <f t="shared" si="11"/>
        <v>38</v>
      </c>
      <c r="H42" s="15">
        <v>10</v>
      </c>
      <c r="I42" s="12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48</v>
      </c>
      <c r="P42" s="15">
        <v>0</v>
      </c>
      <c r="Q42" s="61">
        <v>0</v>
      </c>
      <c r="R42" s="121"/>
    </row>
    <row r="43" spans="1:18" ht="15.95" customHeight="1">
      <c r="A43" s="57" t="s">
        <v>69</v>
      </c>
      <c r="B43" s="13" t="s">
        <v>121</v>
      </c>
      <c r="C43" s="15" t="s">
        <v>71</v>
      </c>
      <c r="D43" s="12">
        <f t="shared" si="9"/>
        <v>177</v>
      </c>
      <c r="E43" s="12">
        <v>59</v>
      </c>
      <c r="F43" s="12">
        <f t="shared" si="10"/>
        <v>118</v>
      </c>
      <c r="G43" s="12">
        <f t="shared" si="11"/>
        <v>98</v>
      </c>
      <c r="H43" s="15">
        <v>20</v>
      </c>
      <c r="I43" s="12">
        <v>0</v>
      </c>
      <c r="J43" s="15">
        <v>0</v>
      </c>
      <c r="K43" s="15">
        <v>0</v>
      </c>
      <c r="L43" s="15">
        <v>36</v>
      </c>
      <c r="M43" s="15">
        <v>82</v>
      </c>
      <c r="N43" s="15">
        <v>0</v>
      </c>
      <c r="O43" s="15">
        <v>0</v>
      </c>
      <c r="P43" s="15">
        <v>0</v>
      </c>
      <c r="Q43" s="61">
        <v>0</v>
      </c>
      <c r="R43" s="121"/>
    </row>
    <row r="44" spans="1:18" ht="15.95" customHeight="1">
      <c r="A44" s="57" t="s">
        <v>70</v>
      </c>
      <c r="B44" s="13" t="s">
        <v>30</v>
      </c>
      <c r="C44" s="15" t="s">
        <v>56</v>
      </c>
      <c r="D44" s="12">
        <f t="shared" si="9"/>
        <v>102</v>
      </c>
      <c r="E44" s="12">
        <v>34</v>
      </c>
      <c r="F44" s="12">
        <f t="shared" si="10"/>
        <v>68</v>
      </c>
      <c r="G44" s="12">
        <f t="shared" si="11"/>
        <v>48</v>
      </c>
      <c r="H44" s="15">
        <v>20</v>
      </c>
      <c r="I44" s="12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68</v>
      </c>
      <c r="P44" s="15">
        <v>0</v>
      </c>
      <c r="Q44" s="61">
        <v>0</v>
      </c>
      <c r="R44" s="121"/>
    </row>
    <row r="45" spans="1:18" ht="15.95" customHeight="1">
      <c r="A45" s="57" t="s">
        <v>231</v>
      </c>
      <c r="B45" s="110" t="s">
        <v>233</v>
      </c>
      <c r="C45" s="17" t="s">
        <v>61</v>
      </c>
      <c r="D45" s="15">
        <f t="shared" si="9"/>
        <v>48</v>
      </c>
      <c r="E45" s="17">
        <v>16</v>
      </c>
      <c r="F45" s="15">
        <f t="shared" ref="F45:F46" si="12">J45+K45+L45+M45+N45+O45+P45+Q45+S45+T45</f>
        <v>32</v>
      </c>
      <c r="G45" s="15">
        <f t="shared" si="11"/>
        <v>14</v>
      </c>
      <c r="H45" s="15">
        <v>18</v>
      </c>
      <c r="I45" s="15">
        <v>0</v>
      </c>
      <c r="J45" s="17">
        <v>0</v>
      </c>
      <c r="K45" s="17">
        <v>0</v>
      </c>
      <c r="L45" s="17">
        <v>0</v>
      </c>
      <c r="M45" s="17">
        <v>0</v>
      </c>
      <c r="N45" s="15">
        <v>0</v>
      </c>
      <c r="O45" s="15">
        <v>0</v>
      </c>
      <c r="P45" s="17">
        <v>32</v>
      </c>
      <c r="Q45" s="77">
        <v>0</v>
      </c>
      <c r="R45" s="121"/>
    </row>
    <row r="46" spans="1:18" s="8" customFormat="1" ht="15.95" customHeight="1">
      <c r="A46" s="57" t="s">
        <v>232</v>
      </c>
      <c r="B46" s="13" t="s">
        <v>272</v>
      </c>
      <c r="C46" s="17" t="s">
        <v>61</v>
      </c>
      <c r="D46" s="15">
        <f t="shared" si="9"/>
        <v>48</v>
      </c>
      <c r="E46" s="18">
        <v>16</v>
      </c>
      <c r="F46" s="15">
        <f t="shared" si="12"/>
        <v>32</v>
      </c>
      <c r="G46" s="15">
        <f t="shared" si="11"/>
        <v>14</v>
      </c>
      <c r="H46" s="18">
        <v>18</v>
      </c>
      <c r="I46" s="15">
        <v>0</v>
      </c>
      <c r="J46" s="17">
        <v>0</v>
      </c>
      <c r="K46" s="17">
        <v>0</v>
      </c>
      <c r="L46" s="17">
        <v>0</v>
      </c>
      <c r="M46" s="17">
        <v>0</v>
      </c>
      <c r="N46" s="15">
        <v>0</v>
      </c>
      <c r="O46" s="15">
        <v>0</v>
      </c>
      <c r="P46" s="12">
        <v>32</v>
      </c>
      <c r="Q46" s="58">
        <v>0</v>
      </c>
      <c r="R46" s="121"/>
    </row>
    <row r="47" spans="1:18" s="8" customFormat="1" ht="15.95" customHeight="1">
      <c r="A47" s="57"/>
      <c r="B47" s="13"/>
      <c r="C47" s="17"/>
      <c r="D47" s="15"/>
      <c r="E47" s="18"/>
      <c r="F47" s="15"/>
      <c r="G47" s="15"/>
      <c r="H47" s="18"/>
      <c r="I47" s="15"/>
      <c r="J47" s="17"/>
      <c r="K47" s="17"/>
      <c r="L47" s="17"/>
      <c r="M47" s="17"/>
      <c r="N47" s="15"/>
      <c r="O47" s="15"/>
      <c r="P47" s="12"/>
      <c r="Q47" s="58"/>
      <c r="R47" s="121"/>
    </row>
    <row r="48" spans="1:18" ht="15.75">
      <c r="A48" s="62" t="s">
        <v>57</v>
      </c>
      <c r="B48" s="39" t="s">
        <v>88</v>
      </c>
      <c r="C48" s="124" t="s">
        <v>268</v>
      </c>
      <c r="D48" s="40">
        <f t="shared" ref="D48:Q48" si="13">D49+D54+D61+D67</f>
        <v>2781</v>
      </c>
      <c r="E48" s="40">
        <f t="shared" si="13"/>
        <v>627</v>
      </c>
      <c r="F48" s="40">
        <f t="shared" si="13"/>
        <v>2154</v>
      </c>
      <c r="G48" s="40">
        <f t="shared" si="13"/>
        <v>440</v>
      </c>
      <c r="H48" s="40">
        <f t="shared" si="13"/>
        <v>416</v>
      </c>
      <c r="I48" s="40">
        <f t="shared" si="13"/>
        <v>60</v>
      </c>
      <c r="J48" s="40">
        <f t="shared" si="13"/>
        <v>0</v>
      </c>
      <c r="K48" s="40">
        <f t="shared" si="13"/>
        <v>0</v>
      </c>
      <c r="L48" s="40">
        <f t="shared" si="13"/>
        <v>236</v>
      </c>
      <c r="M48" s="40">
        <f t="shared" si="13"/>
        <v>0</v>
      </c>
      <c r="N48" s="40">
        <f t="shared" si="13"/>
        <v>468</v>
      </c>
      <c r="O48" s="40">
        <f t="shared" si="13"/>
        <v>630</v>
      </c>
      <c r="P48" s="40">
        <f t="shared" si="13"/>
        <v>434</v>
      </c>
      <c r="Q48" s="101">
        <f t="shared" si="13"/>
        <v>386</v>
      </c>
      <c r="R48" s="117"/>
    </row>
    <row r="49" spans="1:20" s="29" customFormat="1" ht="31.5" customHeight="1">
      <c r="A49" s="63" t="s">
        <v>32</v>
      </c>
      <c r="B49" s="28" t="s">
        <v>123</v>
      </c>
      <c r="C49" s="71" t="s">
        <v>107</v>
      </c>
      <c r="D49" s="70">
        <f>SUM(D50:D53)</f>
        <v>696</v>
      </c>
      <c r="E49" s="70">
        <f>SUM(E50:E53)</f>
        <v>148</v>
      </c>
      <c r="F49" s="70">
        <f t="shared" ref="F49:Q49" si="14">SUM(F50:F53)</f>
        <v>548</v>
      </c>
      <c r="G49" s="70">
        <f t="shared" si="14"/>
        <v>76</v>
      </c>
      <c r="H49" s="70">
        <f t="shared" si="14"/>
        <v>190</v>
      </c>
      <c r="I49" s="70">
        <f t="shared" si="14"/>
        <v>30</v>
      </c>
      <c r="J49" s="70">
        <f t="shared" si="14"/>
        <v>0</v>
      </c>
      <c r="K49" s="70">
        <f t="shared" si="14"/>
        <v>0</v>
      </c>
      <c r="L49" s="70">
        <f t="shared" si="14"/>
        <v>0</v>
      </c>
      <c r="M49" s="70">
        <f t="shared" si="14"/>
        <v>0</v>
      </c>
      <c r="N49" s="70">
        <f t="shared" si="14"/>
        <v>264</v>
      </c>
      <c r="O49" s="70">
        <f t="shared" si="14"/>
        <v>284</v>
      </c>
      <c r="P49" s="70">
        <f t="shared" si="14"/>
        <v>0</v>
      </c>
      <c r="Q49" s="102">
        <f t="shared" si="14"/>
        <v>0</v>
      </c>
      <c r="R49" s="120"/>
    </row>
    <row r="50" spans="1:20" ht="15.75">
      <c r="A50" s="60" t="s">
        <v>33</v>
      </c>
      <c r="B50" s="16" t="s">
        <v>124</v>
      </c>
      <c r="C50" s="125" t="s">
        <v>78</v>
      </c>
      <c r="D50" s="12">
        <f t="shared" ref="D50:D56" si="15">E50+F50</f>
        <v>231</v>
      </c>
      <c r="E50" s="12">
        <v>77</v>
      </c>
      <c r="F50" s="12">
        <f t="shared" ref="F50:F56" si="16">J50+K50+L50+M50+N50+O50+P50+Q50</f>
        <v>154</v>
      </c>
      <c r="G50" s="12">
        <f>F50-H50-I50</f>
        <v>54</v>
      </c>
      <c r="H50" s="12">
        <v>100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102</v>
      </c>
      <c r="O50" s="12">
        <v>52</v>
      </c>
      <c r="P50" s="12">
        <v>0</v>
      </c>
      <c r="Q50" s="58">
        <v>0</v>
      </c>
      <c r="R50" s="121"/>
    </row>
    <row r="51" spans="1:20" s="29" customFormat="1" ht="15.75">
      <c r="A51" s="60" t="s">
        <v>102</v>
      </c>
      <c r="B51" s="25" t="s">
        <v>125</v>
      </c>
      <c r="C51" s="74" t="s">
        <v>79</v>
      </c>
      <c r="D51" s="12">
        <f t="shared" si="15"/>
        <v>213</v>
      </c>
      <c r="E51" s="15">
        <v>71</v>
      </c>
      <c r="F51" s="12">
        <f t="shared" si="16"/>
        <v>142</v>
      </c>
      <c r="G51" s="12">
        <f>F51-H51-I51</f>
        <v>22</v>
      </c>
      <c r="H51" s="15">
        <v>90</v>
      </c>
      <c r="I51" s="15">
        <v>30</v>
      </c>
      <c r="J51" s="15">
        <v>0</v>
      </c>
      <c r="K51" s="15">
        <v>0</v>
      </c>
      <c r="L51" s="15">
        <v>0</v>
      </c>
      <c r="M51" s="15">
        <v>0</v>
      </c>
      <c r="N51" s="15">
        <v>90</v>
      </c>
      <c r="O51" s="15">
        <v>52</v>
      </c>
      <c r="P51" s="15">
        <v>0</v>
      </c>
      <c r="Q51" s="61">
        <v>0</v>
      </c>
      <c r="R51" s="121"/>
    </row>
    <row r="52" spans="1:20" s="29" customFormat="1" ht="15.75">
      <c r="A52" s="60" t="s">
        <v>223</v>
      </c>
      <c r="B52" s="25" t="s">
        <v>104</v>
      </c>
      <c r="C52" s="15" t="s">
        <v>61</v>
      </c>
      <c r="D52" s="17">
        <f>F52</f>
        <v>72</v>
      </c>
      <c r="E52" s="15">
        <v>0</v>
      </c>
      <c r="F52" s="12">
        <f t="shared" si="16"/>
        <v>72</v>
      </c>
      <c r="G52" s="12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04">
        <v>72</v>
      </c>
      <c r="O52" s="15">
        <v>0</v>
      </c>
      <c r="P52" s="15">
        <v>0</v>
      </c>
      <c r="Q52" s="61">
        <v>0</v>
      </c>
      <c r="R52" s="121"/>
    </row>
    <row r="53" spans="1:20" ht="15.75">
      <c r="A53" s="60" t="s">
        <v>126</v>
      </c>
      <c r="B53" s="16" t="s">
        <v>103</v>
      </c>
      <c r="C53" s="15" t="s">
        <v>61</v>
      </c>
      <c r="D53" s="17">
        <f>F53</f>
        <v>180</v>
      </c>
      <c r="E53" s="12">
        <v>0</v>
      </c>
      <c r="F53" s="12">
        <f t="shared" si="16"/>
        <v>180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06">
        <v>180</v>
      </c>
      <c r="P53" s="12">
        <v>0</v>
      </c>
      <c r="Q53" s="58">
        <v>0</v>
      </c>
      <c r="R53" s="121"/>
    </row>
    <row r="54" spans="1:20" s="29" customFormat="1" ht="30.95" customHeight="1">
      <c r="A54" s="63" t="s">
        <v>34</v>
      </c>
      <c r="B54" s="28" t="s">
        <v>127</v>
      </c>
      <c r="C54" s="71" t="s">
        <v>107</v>
      </c>
      <c r="D54" s="70">
        <f>SUM(D55:D60)</f>
        <v>735</v>
      </c>
      <c r="E54" s="70">
        <f>SUM(E55:E60)</f>
        <v>185</v>
      </c>
      <c r="F54" s="70">
        <f>SUM(F55:F60)</f>
        <v>550</v>
      </c>
      <c r="G54" s="70">
        <f>SUM(G55:G60)</f>
        <v>180</v>
      </c>
      <c r="H54" s="70">
        <f>SUM(H55:H60)</f>
        <v>190</v>
      </c>
      <c r="I54" s="70">
        <f t="shared" ref="I54:Q54" si="17">SUM(I55:I60)</f>
        <v>0</v>
      </c>
      <c r="J54" s="70">
        <f t="shared" si="17"/>
        <v>0</v>
      </c>
      <c r="K54" s="70">
        <f t="shared" si="17"/>
        <v>0</v>
      </c>
      <c r="L54" s="70">
        <f t="shared" si="17"/>
        <v>0</v>
      </c>
      <c r="M54" s="70">
        <f t="shared" si="17"/>
        <v>0</v>
      </c>
      <c r="N54" s="70">
        <f t="shared" si="17"/>
        <v>204</v>
      </c>
      <c r="O54" s="70">
        <f t="shared" si="17"/>
        <v>346</v>
      </c>
      <c r="P54" s="70">
        <f t="shared" si="17"/>
        <v>0</v>
      </c>
      <c r="Q54" s="102">
        <f t="shared" si="17"/>
        <v>0</v>
      </c>
      <c r="R54" s="120"/>
    </row>
    <row r="55" spans="1:20" s="29" customFormat="1" ht="15.75" customHeight="1">
      <c r="A55" s="60" t="s">
        <v>35</v>
      </c>
      <c r="B55" s="25" t="s">
        <v>129</v>
      </c>
      <c r="C55" s="125" t="s">
        <v>78</v>
      </c>
      <c r="D55" s="12">
        <f t="shared" si="15"/>
        <v>144</v>
      </c>
      <c r="E55" s="15">
        <v>48</v>
      </c>
      <c r="F55" s="12">
        <f t="shared" si="16"/>
        <v>96</v>
      </c>
      <c r="G55" s="12">
        <f>F55-H55-I55</f>
        <v>46</v>
      </c>
      <c r="H55" s="15">
        <v>50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48</v>
      </c>
      <c r="O55" s="15">
        <v>48</v>
      </c>
      <c r="P55" s="15">
        <v>0</v>
      </c>
      <c r="Q55" s="61">
        <v>0</v>
      </c>
      <c r="R55" s="121"/>
    </row>
    <row r="56" spans="1:20" s="29" customFormat="1" ht="15.75" customHeight="1">
      <c r="A56" s="60" t="s">
        <v>128</v>
      </c>
      <c r="B56" s="25" t="s">
        <v>273</v>
      </c>
      <c r="C56" s="74" t="s">
        <v>79</v>
      </c>
      <c r="D56" s="12">
        <f t="shared" si="15"/>
        <v>141</v>
      </c>
      <c r="E56" s="15">
        <v>47</v>
      </c>
      <c r="F56" s="12">
        <f t="shared" si="16"/>
        <v>94</v>
      </c>
      <c r="G56" s="12">
        <f>F56-H56-I56</f>
        <v>44</v>
      </c>
      <c r="H56" s="15">
        <v>50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48</v>
      </c>
      <c r="O56" s="15">
        <v>46</v>
      </c>
      <c r="P56" s="15">
        <v>0</v>
      </c>
      <c r="Q56" s="61">
        <v>0</v>
      </c>
      <c r="R56" s="114"/>
    </row>
    <row r="57" spans="1:20" s="29" customFormat="1" ht="15.75" customHeight="1">
      <c r="A57" s="60" t="s">
        <v>259</v>
      </c>
      <c r="B57" s="25" t="s">
        <v>258</v>
      </c>
      <c r="C57" s="74" t="s">
        <v>79</v>
      </c>
      <c r="D57" s="12">
        <f t="shared" ref="D57" si="18">E57+F57</f>
        <v>120</v>
      </c>
      <c r="E57" s="15">
        <v>40</v>
      </c>
      <c r="F57" s="12">
        <f t="shared" ref="F57" si="19">J57+K57+L57+M57+N57+O57+P57+Q57</f>
        <v>80</v>
      </c>
      <c r="G57" s="12">
        <f>F57-H57-I57</f>
        <v>40</v>
      </c>
      <c r="H57" s="15">
        <v>40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36</v>
      </c>
      <c r="O57" s="15">
        <v>44</v>
      </c>
      <c r="P57" s="15">
        <v>0</v>
      </c>
      <c r="Q57" s="61">
        <v>0</v>
      </c>
      <c r="R57" s="114"/>
    </row>
    <row r="58" spans="1:20" s="29" customFormat="1" ht="15.75" customHeight="1">
      <c r="A58" s="60" t="s">
        <v>260</v>
      </c>
      <c r="B58" s="25" t="s">
        <v>261</v>
      </c>
      <c r="C58" s="17" t="s">
        <v>61</v>
      </c>
      <c r="D58" s="12">
        <f t="shared" ref="D58" si="20">E58+F58</f>
        <v>150</v>
      </c>
      <c r="E58" s="15">
        <v>50</v>
      </c>
      <c r="F58" s="12">
        <f t="shared" ref="F58" si="21">J58+K58+L58+M58+N58+O58+P58+Q58</f>
        <v>100</v>
      </c>
      <c r="G58" s="12">
        <f>F58-H58-I58</f>
        <v>50</v>
      </c>
      <c r="H58" s="15">
        <v>50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100</v>
      </c>
      <c r="P58" s="15">
        <v>0</v>
      </c>
      <c r="Q58" s="61">
        <v>0</v>
      </c>
      <c r="R58" s="114"/>
    </row>
    <row r="59" spans="1:20" s="29" customFormat="1" ht="15.75" customHeight="1">
      <c r="A59" s="60" t="s">
        <v>224</v>
      </c>
      <c r="B59" s="25" t="s">
        <v>104</v>
      </c>
      <c r="C59" s="17" t="s">
        <v>61</v>
      </c>
      <c r="D59" s="17">
        <f>F59</f>
        <v>72</v>
      </c>
      <c r="E59" s="15">
        <v>0</v>
      </c>
      <c r="F59" s="12">
        <f>J59+K59+L59+M59+N59+O59+P59+Q59</f>
        <v>72</v>
      </c>
      <c r="G59" s="12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04">
        <v>72</v>
      </c>
      <c r="O59" s="15">
        <v>0</v>
      </c>
      <c r="P59" s="15">
        <v>0</v>
      </c>
      <c r="Q59" s="61">
        <v>0</v>
      </c>
      <c r="R59" s="114"/>
    </row>
    <row r="60" spans="1:20" s="29" customFormat="1" ht="15.75">
      <c r="A60" s="60" t="s">
        <v>60</v>
      </c>
      <c r="B60" s="25" t="s">
        <v>108</v>
      </c>
      <c r="C60" s="15" t="s">
        <v>61</v>
      </c>
      <c r="D60" s="17">
        <f>F60</f>
        <v>108</v>
      </c>
      <c r="E60" s="15">
        <v>0</v>
      </c>
      <c r="F60" s="12">
        <f>J60+K60+L60+M60+N60+O60+P60+Q60</f>
        <v>108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04">
        <v>108</v>
      </c>
      <c r="P60" s="15">
        <v>0</v>
      </c>
      <c r="Q60" s="61">
        <v>0</v>
      </c>
      <c r="R60" s="114"/>
    </row>
    <row r="61" spans="1:20" s="29" customFormat="1" ht="36" customHeight="1">
      <c r="A61" s="63" t="s">
        <v>36</v>
      </c>
      <c r="B61" s="28" t="s">
        <v>130</v>
      </c>
      <c r="C61" s="71" t="s">
        <v>107</v>
      </c>
      <c r="D61" s="70">
        <f>SUM(D62:D64:D66)</f>
        <v>1086</v>
      </c>
      <c r="E61" s="70">
        <f>SUM(E62:E64)</f>
        <v>266</v>
      </c>
      <c r="F61" s="70">
        <f>SUM(F62:F66)</f>
        <v>820</v>
      </c>
      <c r="G61" s="70">
        <f>SUM(G62:G64)</f>
        <v>156</v>
      </c>
      <c r="H61" s="70">
        <v>8</v>
      </c>
      <c r="I61" s="70">
        <f>SUM(I62:I64)</f>
        <v>30</v>
      </c>
      <c r="J61" s="70">
        <f t="shared" ref="J61:O61" si="22">SUM(J62:J64)</f>
        <v>0</v>
      </c>
      <c r="K61" s="70">
        <f t="shared" si="22"/>
        <v>0</v>
      </c>
      <c r="L61" s="70">
        <f t="shared" si="22"/>
        <v>0</v>
      </c>
      <c r="M61" s="70">
        <f t="shared" si="22"/>
        <v>0</v>
      </c>
      <c r="N61" s="70">
        <f t="shared" si="22"/>
        <v>0</v>
      </c>
      <c r="O61" s="70">
        <f t="shared" si="22"/>
        <v>0</v>
      </c>
      <c r="P61" s="70">
        <f>SUM(P62:P66)</f>
        <v>434</v>
      </c>
      <c r="Q61" s="102">
        <f>SUM(Q62:Q66)</f>
        <v>386</v>
      </c>
      <c r="R61" s="120"/>
    </row>
    <row r="62" spans="1:20" s="29" customFormat="1" ht="18" customHeight="1">
      <c r="A62" s="60" t="s">
        <v>37</v>
      </c>
      <c r="B62" s="25" t="s">
        <v>131</v>
      </c>
      <c r="C62" s="133" t="s">
        <v>61</v>
      </c>
      <c r="D62" s="15">
        <f t="shared" ref="D62:D66" si="23">E62+F62</f>
        <v>229</v>
      </c>
      <c r="E62" s="15">
        <v>99</v>
      </c>
      <c r="F62" s="15">
        <f t="shared" ref="F62:F66" si="24">J62+K62+L62+M62+N62+O62+P62+Q62</f>
        <v>130</v>
      </c>
      <c r="G62" s="15">
        <f>F62-H62-I62</f>
        <v>0</v>
      </c>
      <c r="H62" s="15">
        <v>100</v>
      </c>
      <c r="I62" s="15">
        <v>30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130</v>
      </c>
      <c r="Q62" s="61">
        <v>0</v>
      </c>
      <c r="R62" s="121"/>
      <c r="T62" s="29" t="s">
        <v>106</v>
      </c>
    </row>
    <row r="63" spans="1:20" s="29" customFormat="1" ht="18" customHeight="1">
      <c r="A63" s="60" t="s">
        <v>132</v>
      </c>
      <c r="B63" s="25" t="s">
        <v>134</v>
      </c>
      <c r="C63" s="78" t="s">
        <v>79</v>
      </c>
      <c r="D63" s="15">
        <f t="shared" si="23"/>
        <v>411</v>
      </c>
      <c r="E63" s="15">
        <v>137</v>
      </c>
      <c r="F63" s="15">
        <f t="shared" si="24"/>
        <v>274</v>
      </c>
      <c r="G63" s="15">
        <f>F63-H63-I63</f>
        <v>74</v>
      </c>
      <c r="H63" s="15">
        <v>200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172</v>
      </c>
      <c r="Q63" s="61">
        <v>102</v>
      </c>
      <c r="R63" s="121"/>
    </row>
    <row r="64" spans="1:20" s="29" customFormat="1" ht="18" customHeight="1">
      <c r="A64" s="60" t="s">
        <v>133</v>
      </c>
      <c r="B64" s="25" t="s">
        <v>135</v>
      </c>
      <c r="C64" s="78" t="s">
        <v>79</v>
      </c>
      <c r="D64" s="15">
        <f t="shared" si="23"/>
        <v>158</v>
      </c>
      <c r="E64" s="15">
        <v>30</v>
      </c>
      <c r="F64" s="15">
        <f t="shared" si="24"/>
        <v>128</v>
      </c>
      <c r="G64" s="15">
        <f>F64-H64-I64</f>
        <v>82</v>
      </c>
      <c r="H64" s="15">
        <v>46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60</v>
      </c>
      <c r="Q64" s="61">
        <v>68</v>
      </c>
      <c r="R64" s="121"/>
      <c r="T64" s="29">
        <f>SUM(D52,D53,D59,D60,D65,D66,D69)/36</f>
        <v>25</v>
      </c>
    </row>
    <row r="65" spans="1:19" s="29" customFormat="1" ht="18" customHeight="1">
      <c r="A65" s="60" t="s">
        <v>225</v>
      </c>
      <c r="B65" s="25" t="s">
        <v>104</v>
      </c>
      <c r="C65" s="15" t="s">
        <v>61</v>
      </c>
      <c r="D65" s="15">
        <f t="shared" si="23"/>
        <v>72</v>
      </c>
      <c r="E65" s="15">
        <v>0</v>
      </c>
      <c r="F65" s="12">
        <f t="shared" si="24"/>
        <v>72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04">
        <v>72</v>
      </c>
      <c r="Q65" s="61">
        <v>0</v>
      </c>
      <c r="R65" s="114"/>
    </row>
    <row r="66" spans="1:19" s="29" customFormat="1" ht="18" customHeight="1">
      <c r="A66" s="60" t="s">
        <v>109</v>
      </c>
      <c r="B66" s="25" t="s">
        <v>108</v>
      </c>
      <c r="C66" s="134" t="s">
        <v>61</v>
      </c>
      <c r="D66" s="15">
        <f t="shared" si="23"/>
        <v>216</v>
      </c>
      <c r="E66" s="15">
        <v>0</v>
      </c>
      <c r="F66" s="12">
        <f t="shared" si="24"/>
        <v>216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26">
        <v>0</v>
      </c>
      <c r="Q66" s="105">
        <v>216</v>
      </c>
      <c r="R66" s="114"/>
    </row>
    <row r="67" spans="1:19" s="29" customFormat="1" ht="36" customHeight="1">
      <c r="A67" s="63" t="s">
        <v>136</v>
      </c>
      <c r="B67" s="28" t="s">
        <v>137</v>
      </c>
      <c r="C67" s="71" t="s">
        <v>107</v>
      </c>
      <c r="D67" s="70">
        <f>SUM(D68:D69)</f>
        <v>264</v>
      </c>
      <c r="E67" s="70">
        <f t="shared" ref="E67:Q67" si="25">SUM(E68:E69)</f>
        <v>28</v>
      </c>
      <c r="F67" s="70">
        <f t="shared" si="25"/>
        <v>236</v>
      </c>
      <c r="G67" s="70">
        <f t="shared" si="25"/>
        <v>28</v>
      </c>
      <c r="H67" s="70">
        <f t="shared" si="25"/>
        <v>28</v>
      </c>
      <c r="I67" s="70">
        <f t="shared" si="25"/>
        <v>0</v>
      </c>
      <c r="J67" s="70">
        <f t="shared" si="25"/>
        <v>0</v>
      </c>
      <c r="K67" s="70">
        <f t="shared" si="25"/>
        <v>0</v>
      </c>
      <c r="L67" s="70">
        <f t="shared" si="25"/>
        <v>236</v>
      </c>
      <c r="M67" s="70">
        <f t="shared" si="25"/>
        <v>0</v>
      </c>
      <c r="N67" s="70">
        <f t="shared" si="25"/>
        <v>0</v>
      </c>
      <c r="O67" s="70">
        <f t="shared" si="25"/>
        <v>0</v>
      </c>
      <c r="P67" s="70">
        <f t="shared" si="25"/>
        <v>0</v>
      </c>
      <c r="Q67" s="70">
        <f t="shared" si="25"/>
        <v>0</v>
      </c>
      <c r="R67" s="120"/>
    </row>
    <row r="68" spans="1:19" s="29" customFormat="1" ht="18" customHeight="1">
      <c r="A68" s="60" t="s">
        <v>138</v>
      </c>
      <c r="B68" s="25" t="s">
        <v>139</v>
      </c>
      <c r="C68" s="15" t="s">
        <v>61</v>
      </c>
      <c r="D68" s="15">
        <f>E68+F68</f>
        <v>84</v>
      </c>
      <c r="E68" s="15">
        <v>28</v>
      </c>
      <c r="F68" s="15">
        <f>J68+K68+L68+M68+N68+O68+P68+Q68</f>
        <v>56</v>
      </c>
      <c r="G68" s="15">
        <f>F68-H68-I68</f>
        <v>28</v>
      </c>
      <c r="H68" s="15">
        <v>28</v>
      </c>
      <c r="I68" s="15">
        <v>0</v>
      </c>
      <c r="J68" s="15">
        <v>0</v>
      </c>
      <c r="K68" s="15">
        <v>0</v>
      </c>
      <c r="L68" s="15">
        <v>56</v>
      </c>
      <c r="M68" s="15">
        <v>0</v>
      </c>
      <c r="N68" s="15">
        <v>0</v>
      </c>
      <c r="O68" s="15">
        <v>0</v>
      </c>
      <c r="P68" s="15">
        <v>0</v>
      </c>
      <c r="Q68" s="61">
        <v>0</v>
      </c>
      <c r="R68" s="114"/>
    </row>
    <row r="69" spans="1:19" s="29" customFormat="1" ht="18" customHeight="1">
      <c r="A69" s="75" t="s">
        <v>140</v>
      </c>
      <c r="B69" s="76" t="s">
        <v>104</v>
      </c>
      <c r="C69" s="17" t="s">
        <v>61</v>
      </c>
      <c r="D69" s="15">
        <f>E69+F69</f>
        <v>180</v>
      </c>
      <c r="E69" s="17">
        <v>0</v>
      </c>
      <c r="F69" s="15">
        <f>J69+K69+L69+M69+N69+O69+P69+Q69</f>
        <v>180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09">
        <v>180</v>
      </c>
      <c r="M69" s="17">
        <v>0</v>
      </c>
      <c r="N69" s="17">
        <v>0</v>
      </c>
      <c r="O69" s="17">
        <v>0</v>
      </c>
      <c r="P69" s="17">
        <v>0</v>
      </c>
      <c r="Q69" s="77">
        <v>0</v>
      </c>
      <c r="R69" s="114"/>
    </row>
    <row r="70" spans="1:19" ht="16.5" thickBot="1">
      <c r="A70" s="64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21"/>
    </row>
    <row r="71" spans="1:19" ht="16.5" thickBot="1">
      <c r="A71" s="188" t="s">
        <v>1</v>
      </c>
      <c r="B71" s="189"/>
      <c r="C71" s="21"/>
      <c r="D71" s="21">
        <f t="shared" ref="D71:O71" si="26">D8+D23+D29+D34</f>
        <v>7542</v>
      </c>
      <c r="E71" s="21">
        <f t="shared" si="26"/>
        <v>2214</v>
      </c>
      <c r="F71" s="21">
        <f t="shared" si="26"/>
        <v>5328</v>
      </c>
      <c r="G71" s="21">
        <f t="shared" si="26"/>
        <v>2306</v>
      </c>
      <c r="H71" s="21">
        <f t="shared" si="26"/>
        <v>1704</v>
      </c>
      <c r="I71" s="21">
        <f t="shared" si="26"/>
        <v>80</v>
      </c>
      <c r="J71" s="21">
        <f t="shared" si="26"/>
        <v>612</v>
      </c>
      <c r="K71" s="21">
        <f t="shared" si="26"/>
        <v>792</v>
      </c>
      <c r="L71" s="21">
        <f t="shared" si="26"/>
        <v>576</v>
      </c>
      <c r="M71" s="21">
        <v>828</v>
      </c>
      <c r="N71" s="21">
        <f t="shared" si="26"/>
        <v>612</v>
      </c>
      <c r="O71" s="21">
        <f t="shared" si="26"/>
        <v>792</v>
      </c>
      <c r="P71" s="21">
        <v>612</v>
      </c>
      <c r="Q71" s="103">
        <v>504</v>
      </c>
      <c r="R71" s="117"/>
      <c r="S71" s="7"/>
    </row>
    <row r="72" spans="1:19" ht="8.1" customHeight="1" thickBot="1">
      <c r="A72" s="66"/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67"/>
      <c r="R72" s="117"/>
      <c r="S72" s="7"/>
    </row>
    <row r="73" spans="1:19" ht="16.5" thickBot="1">
      <c r="A73" s="41" t="s">
        <v>49</v>
      </c>
      <c r="B73" s="42" t="s">
        <v>54</v>
      </c>
      <c r="C73" s="43" t="s">
        <v>61</v>
      </c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5" t="s">
        <v>58</v>
      </c>
      <c r="R73" s="117"/>
      <c r="S73" s="68"/>
    </row>
    <row r="74" spans="1:19" ht="16.5" thickBot="1">
      <c r="A74" s="46" t="s">
        <v>50</v>
      </c>
      <c r="B74" s="47" t="s">
        <v>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5" t="s">
        <v>59</v>
      </c>
      <c r="R74" s="117"/>
    </row>
    <row r="75" spans="1:19" ht="24" customHeight="1">
      <c r="A75" s="168" t="s">
        <v>257</v>
      </c>
      <c r="B75" s="169"/>
      <c r="C75" s="169"/>
      <c r="D75" s="169"/>
      <c r="E75" s="170"/>
      <c r="F75" s="196" t="s">
        <v>229</v>
      </c>
      <c r="G75" s="190" t="s">
        <v>39</v>
      </c>
      <c r="H75" s="191"/>
      <c r="I75" s="192"/>
      <c r="J75" s="24">
        <f>SUMIF(J9:J20,"&lt;&gt;0")</f>
        <v>578</v>
      </c>
      <c r="K75" s="24">
        <f>SUMIF(K9:K20,"&lt;&gt;0")</f>
        <v>751</v>
      </c>
      <c r="L75" s="24">
        <f t="shared" ref="L75:Q75" si="27">SUM(L9:L20,L24:L27,L30:L32,L36:L44,L50:L51,L55:L56,L62:L64,L68)</f>
        <v>396</v>
      </c>
      <c r="M75" s="24">
        <f t="shared" si="27"/>
        <v>846</v>
      </c>
      <c r="N75" s="24">
        <f>SUM(N9:N20,N24:N27,N30:N32,N36:N44,N50:N51,N55:N58,N62:N64,N68)</f>
        <v>468</v>
      </c>
      <c r="O75" s="24">
        <f>SUM(O9:O20,O24:O27,O30:O32,O36:O44,O50:O51,O55:O58,O62:O64,O68)</f>
        <v>504</v>
      </c>
      <c r="P75" s="24">
        <f t="shared" si="27"/>
        <v>458</v>
      </c>
      <c r="Q75" s="24">
        <f t="shared" si="27"/>
        <v>288</v>
      </c>
      <c r="R75" s="121"/>
    </row>
    <row r="76" spans="1:19" ht="15.6" customHeight="1">
      <c r="A76" s="199" t="s">
        <v>38</v>
      </c>
      <c r="B76" s="200"/>
      <c r="C76" s="200"/>
      <c r="D76" s="200"/>
      <c r="E76" s="201"/>
      <c r="F76" s="197"/>
      <c r="G76" s="165" t="s">
        <v>40</v>
      </c>
      <c r="H76" s="166"/>
      <c r="I76" s="167"/>
      <c r="J76" s="12">
        <f t="shared" ref="J76:K76" si="28">SUM(J68)</f>
        <v>0</v>
      </c>
      <c r="K76" s="12">
        <f t="shared" si="28"/>
        <v>0</v>
      </c>
      <c r="L76" s="12">
        <f t="shared" ref="L76:Q77" si="29">SUM(L52,L59,L65,L69)</f>
        <v>180</v>
      </c>
      <c r="M76" s="12">
        <f t="shared" si="29"/>
        <v>0</v>
      </c>
      <c r="N76" s="12">
        <f t="shared" si="29"/>
        <v>144</v>
      </c>
      <c r="O76" s="12">
        <f t="shared" si="29"/>
        <v>0</v>
      </c>
      <c r="P76" s="12">
        <f t="shared" si="29"/>
        <v>72</v>
      </c>
      <c r="Q76" s="12">
        <f t="shared" si="29"/>
        <v>0</v>
      </c>
      <c r="R76" s="121"/>
      <c r="S76" t="s">
        <v>266</v>
      </c>
    </row>
    <row r="77" spans="1:19" ht="30" customHeight="1">
      <c r="A77" s="159" t="s">
        <v>89</v>
      </c>
      <c r="B77" s="160"/>
      <c r="C77" s="160"/>
      <c r="D77" s="160"/>
      <c r="E77" s="161"/>
      <c r="F77" s="197"/>
      <c r="G77" s="165" t="s">
        <v>51</v>
      </c>
      <c r="H77" s="166"/>
      <c r="I77" s="167"/>
      <c r="J77" s="69">
        <f>SUM(J61,J64,J69)</f>
        <v>0</v>
      </c>
      <c r="K77" s="69">
        <f>SUM(K61,K64,K69)</f>
        <v>0</v>
      </c>
      <c r="L77" s="69">
        <f t="shared" si="29"/>
        <v>0</v>
      </c>
      <c r="M77" s="69">
        <f t="shared" si="29"/>
        <v>0</v>
      </c>
      <c r="N77" s="69">
        <f t="shared" si="29"/>
        <v>0</v>
      </c>
      <c r="O77" s="69">
        <f t="shared" si="29"/>
        <v>288</v>
      </c>
      <c r="P77" s="69">
        <f t="shared" si="29"/>
        <v>0</v>
      </c>
      <c r="Q77" s="69">
        <f t="shared" si="29"/>
        <v>216</v>
      </c>
      <c r="R77" s="114"/>
      <c r="S77" s="127">
        <f>(H71+I71+1044)/(F71+144)</f>
        <v>0.51681286549707606</v>
      </c>
    </row>
    <row r="78" spans="1:19" ht="16.5" customHeight="1">
      <c r="A78" s="148" t="s">
        <v>52</v>
      </c>
      <c r="B78" s="149"/>
      <c r="C78" s="149"/>
      <c r="D78" s="149"/>
      <c r="E78" s="150"/>
      <c r="F78" s="197"/>
      <c r="G78" s="171" t="s">
        <v>41</v>
      </c>
      <c r="H78" s="172"/>
      <c r="I78" s="173"/>
      <c r="J78" s="12">
        <v>0</v>
      </c>
      <c r="K78" s="12">
        <v>3</v>
      </c>
      <c r="L78" s="12">
        <v>1</v>
      </c>
      <c r="M78" s="12">
        <v>4</v>
      </c>
      <c r="N78" s="12">
        <v>0</v>
      </c>
      <c r="O78" s="12">
        <v>3</v>
      </c>
      <c r="P78" s="12">
        <v>0</v>
      </c>
      <c r="Q78" s="58">
        <v>1</v>
      </c>
      <c r="R78" s="121"/>
    </row>
    <row r="79" spans="1:19" ht="14.25" customHeight="1">
      <c r="A79" s="148" t="s">
        <v>80</v>
      </c>
      <c r="B79" s="149"/>
      <c r="C79" s="149"/>
      <c r="D79" s="149"/>
      <c r="E79" s="150"/>
      <c r="F79" s="197"/>
      <c r="G79" s="171" t="s">
        <v>42</v>
      </c>
      <c r="H79" s="172"/>
      <c r="I79" s="173"/>
      <c r="J79" s="12">
        <v>0</v>
      </c>
      <c r="K79" s="12">
        <v>10</v>
      </c>
      <c r="L79" s="12">
        <v>4</v>
      </c>
      <c r="M79" s="12">
        <v>7</v>
      </c>
      <c r="N79" s="12">
        <v>2</v>
      </c>
      <c r="O79" s="12">
        <v>7</v>
      </c>
      <c r="P79" s="12">
        <v>4</v>
      </c>
      <c r="Q79" s="58">
        <v>6</v>
      </c>
      <c r="R79" s="121"/>
    </row>
    <row r="80" spans="1:19" ht="16.5" customHeight="1" thickBot="1">
      <c r="A80" s="193" t="s">
        <v>81</v>
      </c>
      <c r="B80" s="194"/>
      <c r="C80" s="194"/>
      <c r="D80" s="194"/>
      <c r="E80" s="195"/>
      <c r="F80" s="198"/>
      <c r="G80" s="185" t="s">
        <v>43</v>
      </c>
      <c r="H80" s="186"/>
      <c r="I80" s="187"/>
      <c r="J80" s="20">
        <v>0</v>
      </c>
      <c r="K80" s="20">
        <v>0</v>
      </c>
      <c r="L80" s="20">
        <v>2</v>
      </c>
      <c r="M80" s="20">
        <v>1</v>
      </c>
      <c r="N80" s="12">
        <v>2</v>
      </c>
      <c r="O80" s="12">
        <v>0</v>
      </c>
      <c r="P80" s="20">
        <v>1</v>
      </c>
      <c r="Q80" s="65">
        <v>0</v>
      </c>
      <c r="R80" s="121"/>
    </row>
    <row r="81" spans="10:18">
      <c r="J81" s="144"/>
      <c r="K81" s="144"/>
      <c r="L81" s="144"/>
      <c r="M81" s="144"/>
      <c r="N81" s="145"/>
      <c r="O81" s="145"/>
      <c r="P81" s="141"/>
      <c r="Q81" s="141"/>
      <c r="R81" s="112"/>
    </row>
    <row r="83" spans="10:18" ht="15">
      <c r="L83" s="184"/>
      <c r="M83" s="184"/>
      <c r="N83" s="184"/>
      <c r="O83" s="184"/>
      <c r="P83" s="184"/>
      <c r="Q83" s="184"/>
      <c r="R83" s="122"/>
    </row>
  </sheetData>
  <sheetProtection password="CE20" sheet="1" objects="1" scenarios="1" selectLockedCells="1" selectUnlockedCells="1"/>
  <mergeCells count="47">
    <mergeCell ref="A1:Q1"/>
    <mergeCell ref="L83:Q83"/>
    <mergeCell ref="G80:I80"/>
    <mergeCell ref="L4:M4"/>
    <mergeCell ref="A71:B71"/>
    <mergeCell ref="G75:I75"/>
    <mergeCell ref="G76:I76"/>
    <mergeCell ref="A80:E80"/>
    <mergeCell ref="F75:F80"/>
    <mergeCell ref="A76:E76"/>
    <mergeCell ref="A79:E79"/>
    <mergeCell ref="B3:B6"/>
    <mergeCell ref="C3:C6"/>
    <mergeCell ref="D4:D6"/>
    <mergeCell ref="E4:E6"/>
    <mergeCell ref="A3:A6"/>
    <mergeCell ref="D3:I3"/>
    <mergeCell ref="G77:I77"/>
    <mergeCell ref="A75:E75"/>
    <mergeCell ref="G79:I79"/>
    <mergeCell ref="J3:Q3"/>
    <mergeCell ref="P5:P6"/>
    <mergeCell ref="Q5:Q6"/>
    <mergeCell ref="N4:O4"/>
    <mergeCell ref="P4:Q4"/>
    <mergeCell ref="O5:O6"/>
    <mergeCell ref="N5:N6"/>
    <mergeCell ref="M5:M6"/>
    <mergeCell ref="L5:L6"/>
    <mergeCell ref="K5:K6"/>
    <mergeCell ref="G78:I78"/>
    <mergeCell ref="G5:I5"/>
    <mergeCell ref="F5:F6"/>
    <mergeCell ref="A78:E78"/>
    <mergeCell ref="J4:K4"/>
    <mergeCell ref="F4:I4"/>
    <mergeCell ref="T28:U28"/>
    <mergeCell ref="T8:U8"/>
    <mergeCell ref="T23:U23"/>
    <mergeCell ref="A77:E77"/>
    <mergeCell ref="T25:U25"/>
    <mergeCell ref="T27:U27"/>
    <mergeCell ref="P81:Q81"/>
    <mergeCell ref="J5:J6"/>
    <mergeCell ref="L81:M81"/>
    <mergeCell ref="J81:K81"/>
    <mergeCell ref="N81:O81"/>
  </mergeCells>
  <phoneticPr fontId="2" type="noConversion"/>
  <conditionalFormatting sqref="T24:V24 S26:W26">
    <cfRule type="cellIs" dxfId="2" priority="4" stopIfTrue="1" operator="notEqual">
      <formula>36</formula>
    </cfRule>
  </conditionalFormatting>
  <conditionalFormatting sqref="F71">
    <cfRule type="cellIs" dxfId="1" priority="2" operator="notEqual">
      <formula>5328</formula>
    </cfRule>
  </conditionalFormatting>
  <conditionalFormatting sqref="D71">
    <cfRule type="cellIs" dxfId="0" priority="1" operator="notEqual">
      <formula>7542</formula>
    </cfRule>
  </conditionalFormatting>
  <printOptions horizontalCentered="1" verticalCentered="1"/>
  <pageMargins left="0.39370078740157483" right="0.39370078740157483" top="0.39370078740157483" bottom="0.23622047244094491" header="0" footer="0"/>
  <pageSetup paperSize="9" scale="63" orientation="landscape" horizontalDpi="4294967294" r:id="rId1"/>
  <headerFooter alignWithMargins="0"/>
  <rowBreaks count="1" manualBreakCount="1">
    <brk id="33" max="16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44"/>
  <sheetViews>
    <sheetView zoomScale="70" zoomScaleNormal="70" workbookViewId="0">
      <selection activeCell="AJ12" sqref="AJ12:AJ13"/>
    </sheetView>
  </sheetViews>
  <sheetFormatPr defaultRowHeight="12.75"/>
  <cols>
    <col min="1" max="53" width="3.28515625" customWidth="1"/>
    <col min="54" max="54" width="5.7109375" customWidth="1"/>
    <col min="55" max="56" width="8.7109375" customWidth="1"/>
    <col min="57" max="57" width="5.7109375" customWidth="1"/>
    <col min="58" max="59" width="6.7109375" customWidth="1"/>
    <col min="60" max="60" width="7.7109375" customWidth="1"/>
    <col min="61" max="63" width="5.7109375" customWidth="1"/>
    <col min="64" max="64" width="7.28515625" customWidth="1"/>
  </cols>
  <sheetData>
    <row r="1" spans="1:64" ht="18">
      <c r="A1" s="268" t="s">
        <v>142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8"/>
      <c r="AZ1" s="268"/>
      <c r="BA1" s="268"/>
      <c r="BB1" s="268" t="s">
        <v>143</v>
      </c>
      <c r="BC1" s="268"/>
      <c r="BD1" s="268"/>
      <c r="BE1" s="268"/>
      <c r="BF1" s="268"/>
      <c r="BG1" s="268"/>
      <c r="BH1" s="268"/>
      <c r="BI1" s="268"/>
      <c r="BJ1" s="268"/>
      <c r="BK1" s="268"/>
      <c r="BL1" s="268"/>
    </row>
    <row r="2" spans="1:64">
      <c r="A2" s="79"/>
      <c r="B2" s="79"/>
      <c r="C2" s="79"/>
      <c r="D2" s="79"/>
      <c r="E2" s="79"/>
      <c r="F2" s="80"/>
      <c r="G2" s="81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>
      <c r="A3" s="79"/>
      <c r="B3" s="79"/>
      <c r="C3" s="79"/>
      <c r="D3" s="79"/>
      <c r="E3" s="79"/>
      <c r="F3" s="80"/>
      <c r="G3" s="81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39.950000000000003" customHeight="1">
      <c r="A4" s="269" t="s">
        <v>144</v>
      </c>
      <c r="B4" s="253" t="s">
        <v>145</v>
      </c>
      <c r="C4" s="272"/>
      <c r="D4" s="272"/>
      <c r="E4" s="273"/>
      <c r="F4" s="245" t="s">
        <v>146</v>
      </c>
      <c r="G4" s="248" t="s">
        <v>147</v>
      </c>
      <c r="H4" s="248"/>
      <c r="I4" s="248"/>
      <c r="J4" s="245" t="s">
        <v>148</v>
      </c>
      <c r="K4" s="248" t="s">
        <v>149</v>
      </c>
      <c r="L4" s="248"/>
      <c r="M4" s="248"/>
      <c r="N4" s="245" t="s">
        <v>150</v>
      </c>
      <c r="O4" s="248" t="s">
        <v>151</v>
      </c>
      <c r="P4" s="248"/>
      <c r="Q4" s="248"/>
      <c r="R4" s="248"/>
      <c r="S4" s="245" t="s">
        <v>152</v>
      </c>
      <c r="T4" s="248" t="s">
        <v>153</v>
      </c>
      <c r="U4" s="248"/>
      <c r="V4" s="248"/>
      <c r="W4" s="245" t="s">
        <v>154</v>
      </c>
      <c r="X4" s="248" t="s">
        <v>155</v>
      </c>
      <c r="Y4" s="248"/>
      <c r="Z4" s="248"/>
      <c r="AA4" s="245" t="s">
        <v>156</v>
      </c>
      <c r="AB4" s="248" t="s">
        <v>157</v>
      </c>
      <c r="AC4" s="248"/>
      <c r="AD4" s="248"/>
      <c r="AE4" s="248"/>
      <c r="AF4" s="245" t="s">
        <v>158</v>
      </c>
      <c r="AG4" s="248" t="s">
        <v>159</v>
      </c>
      <c r="AH4" s="248"/>
      <c r="AI4" s="248"/>
      <c r="AJ4" s="245" t="s">
        <v>160</v>
      </c>
      <c r="AK4" s="253" t="s">
        <v>161</v>
      </c>
      <c r="AL4" s="254"/>
      <c r="AM4" s="254"/>
      <c r="AN4" s="267"/>
      <c r="AO4" s="248" t="s">
        <v>162</v>
      </c>
      <c r="AP4" s="248"/>
      <c r="AQ4" s="248"/>
      <c r="AR4" s="248"/>
      <c r="AS4" s="245" t="s">
        <v>163</v>
      </c>
      <c r="AT4" s="253" t="s">
        <v>164</v>
      </c>
      <c r="AU4" s="254"/>
      <c r="AV4" s="254"/>
      <c r="AW4" s="245" t="s">
        <v>165</v>
      </c>
      <c r="AX4" s="253" t="s">
        <v>166</v>
      </c>
      <c r="AY4" s="254"/>
      <c r="AZ4" s="254"/>
      <c r="BA4" s="254"/>
      <c r="BB4" s="255" t="s">
        <v>144</v>
      </c>
      <c r="BC4" s="257" t="s">
        <v>167</v>
      </c>
      <c r="BD4" s="258"/>
      <c r="BE4" s="261" t="s">
        <v>168</v>
      </c>
      <c r="BF4" s="262"/>
      <c r="BG4" s="262"/>
      <c r="BH4" s="262"/>
      <c r="BI4" s="238" t="s">
        <v>169</v>
      </c>
      <c r="BJ4" s="241" t="s">
        <v>170</v>
      </c>
      <c r="BK4" s="244" t="s">
        <v>171</v>
      </c>
      <c r="BL4" s="244" t="s">
        <v>172</v>
      </c>
    </row>
    <row r="5" spans="1:64" ht="30" customHeight="1">
      <c r="A5" s="270"/>
      <c r="B5" s="245" t="s">
        <v>173</v>
      </c>
      <c r="C5" s="245" t="s">
        <v>174</v>
      </c>
      <c r="D5" s="245" t="s">
        <v>175</v>
      </c>
      <c r="E5" s="245" t="s">
        <v>176</v>
      </c>
      <c r="F5" s="247"/>
      <c r="G5" s="245" t="s">
        <v>177</v>
      </c>
      <c r="H5" s="245" t="s">
        <v>178</v>
      </c>
      <c r="I5" s="245" t="s">
        <v>179</v>
      </c>
      <c r="J5" s="247"/>
      <c r="K5" s="245" t="s">
        <v>180</v>
      </c>
      <c r="L5" s="245" t="s">
        <v>181</v>
      </c>
      <c r="M5" s="245" t="s">
        <v>182</v>
      </c>
      <c r="N5" s="247"/>
      <c r="O5" s="245" t="s">
        <v>173</v>
      </c>
      <c r="P5" s="245" t="s">
        <v>174</v>
      </c>
      <c r="Q5" s="245" t="s">
        <v>175</v>
      </c>
      <c r="R5" s="245" t="s">
        <v>176</v>
      </c>
      <c r="S5" s="247"/>
      <c r="T5" s="245" t="s">
        <v>183</v>
      </c>
      <c r="U5" s="245" t="s">
        <v>184</v>
      </c>
      <c r="V5" s="245" t="s">
        <v>185</v>
      </c>
      <c r="W5" s="247"/>
      <c r="X5" s="245" t="s">
        <v>186</v>
      </c>
      <c r="Y5" s="245" t="s">
        <v>187</v>
      </c>
      <c r="Z5" s="245" t="s">
        <v>188</v>
      </c>
      <c r="AA5" s="247"/>
      <c r="AB5" s="245" t="s">
        <v>186</v>
      </c>
      <c r="AC5" s="245" t="s">
        <v>187</v>
      </c>
      <c r="AD5" s="245" t="s">
        <v>188</v>
      </c>
      <c r="AE5" s="245" t="s">
        <v>189</v>
      </c>
      <c r="AF5" s="247"/>
      <c r="AG5" s="245" t="s">
        <v>177</v>
      </c>
      <c r="AH5" s="245" t="s">
        <v>178</v>
      </c>
      <c r="AI5" s="245" t="s">
        <v>179</v>
      </c>
      <c r="AJ5" s="247"/>
      <c r="AK5" s="245" t="s">
        <v>190</v>
      </c>
      <c r="AL5" s="245" t="s">
        <v>191</v>
      </c>
      <c r="AM5" s="245" t="s">
        <v>192</v>
      </c>
      <c r="AN5" s="245" t="s">
        <v>193</v>
      </c>
      <c r="AO5" s="245" t="s">
        <v>173</v>
      </c>
      <c r="AP5" s="245" t="s">
        <v>174</v>
      </c>
      <c r="AQ5" s="245" t="s">
        <v>175</v>
      </c>
      <c r="AR5" s="245" t="s">
        <v>176</v>
      </c>
      <c r="AS5" s="247"/>
      <c r="AT5" s="245" t="s">
        <v>177</v>
      </c>
      <c r="AU5" s="245" t="s">
        <v>178</v>
      </c>
      <c r="AV5" s="245" t="s">
        <v>179</v>
      </c>
      <c r="AW5" s="247"/>
      <c r="AX5" s="245" t="s">
        <v>194</v>
      </c>
      <c r="AY5" s="245" t="s">
        <v>195</v>
      </c>
      <c r="AZ5" s="245" t="s">
        <v>196</v>
      </c>
      <c r="BA5" s="245" t="s">
        <v>197</v>
      </c>
      <c r="BB5" s="256"/>
      <c r="BC5" s="259"/>
      <c r="BD5" s="260"/>
      <c r="BE5" s="263" t="s">
        <v>198</v>
      </c>
      <c r="BF5" s="266" t="s">
        <v>199</v>
      </c>
      <c r="BG5" s="266"/>
      <c r="BH5" s="249" t="s">
        <v>200</v>
      </c>
      <c r="BI5" s="239"/>
      <c r="BJ5" s="242"/>
      <c r="BK5" s="244"/>
      <c r="BL5" s="244"/>
    </row>
    <row r="6" spans="1:64" ht="60" customHeight="1">
      <c r="A6" s="270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56"/>
      <c r="BC6" s="250" t="s">
        <v>201</v>
      </c>
      <c r="BD6" s="251"/>
      <c r="BE6" s="264"/>
      <c r="BF6" s="252" t="s">
        <v>202</v>
      </c>
      <c r="BG6" s="252" t="s">
        <v>203</v>
      </c>
      <c r="BH6" s="249"/>
      <c r="BI6" s="239"/>
      <c r="BJ6" s="242"/>
      <c r="BK6" s="244"/>
      <c r="BL6" s="244"/>
    </row>
    <row r="7" spans="1:64" ht="23.1" customHeight="1">
      <c r="A7" s="271"/>
      <c r="B7" s="82">
        <v>1</v>
      </c>
      <c r="C7" s="82">
        <v>2</v>
      </c>
      <c r="D7" s="82">
        <v>3</v>
      </c>
      <c r="E7" s="82">
        <v>4</v>
      </c>
      <c r="F7" s="82">
        <v>5</v>
      </c>
      <c r="G7" s="82">
        <v>6</v>
      </c>
      <c r="H7" s="82">
        <v>7</v>
      </c>
      <c r="I7" s="82">
        <v>8</v>
      </c>
      <c r="J7" s="82">
        <v>9</v>
      </c>
      <c r="K7" s="82">
        <v>10</v>
      </c>
      <c r="L7" s="82">
        <v>11</v>
      </c>
      <c r="M7" s="82">
        <v>12</v>
      </c>
      <c r="N7" s="82">
        <v>13</v>
      </c>
      <c r="O7" s="82">
        <v>14</v>
      </c>
      <c r="P7" s="82">
        <v>15</v>
      </c>
      <c r="Q7" s="82">
        <v>16</v>
      </c>
      <c r="R7" s="82">
        <v>17</v>
      </c>
      <c r="S7" s="82">
        <v>18</v>
      </c>
      <c r="T7" s="82">
        <v>19</v>
      </c>
      <c r="U7" s="82">
        <v>20</v>
      </c>
      <c r="V7" s="82">
        <v>21</v>
      </c>
      <c r="W7" s="82">
        <v>22</v>
      </c>
      <c r="X7" s="82">
        <v>23</v>
      </c>
      <c r="Y7" s="82">
        <v>24</v>
      </c>
      <c r="Z7" s="82">
        <v>25</v>
      </c>
      <c r="AA7" s="82">
        <v>26</v>
      </c>
      <c r="AB7" s="82">
        <v>27</v>
      </c>
      <c r="AC7" s="82">
        <v>28</v>
      </c>
      <c r="AD7" s="82">
        <v>29</v>
      </c>
      <c r="AE7" s="82">
        <v>30</v>
      </c>
      <c r="AF7" s="82">
        <v>31</v>
      </c>
      <c r="AG7" s="82">
        <v>32</v>
      </c>
      <c r="AH7" s="82">
        <v>33</v>
      </c>
      <c r="AI7" s="82">
        <v>34</v>
      </c>
      <c r="AJ7" s="82">
        <v>35</v>
      </c>
      <c r="AK7" s="82">
        <v>36</v>
      </c>
      <c r="AL7" s="82">
        <v>37</v>
      </c>
      <c r="AM7" s="82">
        <v>38</v>
      </c>
      <c r="AN7" s="82">
        <v>39</v>
      </c>
      <c r="AO7" s="82">
        <v>40</v>
      </c>
      <c r="AP7" s="82">
        <v>41</v>
      </c>
      <c r="AQ7" s="82">
        <v>42</v>
      </c>
      <c r="AR7" s="82">
        <v>43</v>
      </c>
      <c r="AS7" s="82">
        <v>44</v>
      </c>
      <c r="AT7" s="82">
        <v>45</v>
      </c>
      <c r="AU7" s="82">
        <v>46</v>
      </c>
      <c r="AV7" s="82">
        <v>47</v>
      </c>
      <c r="AW7" s="82">
        <v>48</v>
      </c>
      <c r="AX7" s="82">
        <v>49</v>
      </c>
      <c r="AY7" s="82">
        <v>50</v>
      </c>
      <c r="AZ7" s="82">
        <v>51</v>
      </c>
      <c r="BA7" s="83">
        <v>52</v>
      </c>
      <c r="BB7" s="256"/>
      <c r="BC7" s="84" t="s">
        <v>204</v>
      </c>
      <c r="BD7" s="85" t="s">
        <v>205</v>
      </c>
      <c r="BE7" s="265"/>
      <c r="BF7" s="252"/>
      <c r="BG7" s="252"/>
      <c r="BH7" s="249"/>
      <c r="BI7" s="240"/>
      <c r="BJ7" s="243"/>
      <c r="BK7" s="244"/>
      <c r="BL7" s="244"/>
    </row>
    <row r="8" spans="1:64">
      <c r="A8" s="231" t="s">
        <v>206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 t="s">
        <v>219</v>
      </c>
      <c r="T8" s="212" t="s">
        <v>219</v>
      </c>
      <c r="U8" s="212"/>
      <c r="V8" s="225"/>
      <c r="W8" s="225"/>
      <c r="X8" s="212"/>
      <c r="Y8" s="212"/>
      <c r="Z8" s="212"/>
      <c r="AA8" s="225"/>
      <c r="AB8" s="225"/>
      <c r="AC8" s="225"/>
      <c r="AD8" s="212"/>
      <c r="AE8" s="212"/>
      <c r="AF8" s="212"/>
      <c r="AG8" s="212"/>
      <c r="AH8" s="212"/>
      <c r="AI8" s="225"/>
      <c r="AJ8" s="212"/>
      <c r="AK8" s="225"/>
      <c r="AL8" s="225"/>
      <c r="AM8" s="225"/>
      <c r="AN8" s="225"/>
      <c r="AO8" s="212"/>
      <c r="AP8" s="212"/>
      <c r="AQ8" s="225" t="s">
        <v>212</v>
      </c>
      <c r="AR8" s="225" t="s">
        <v>212</v>
      </c>
      <c r="AS8" s="212" t="s">
        <v>219</v>
      </c>
      <c r="AT8" s="225" t="s">
        <v>219</v>
      </c>
      <c r="AU8" s="225" t="s">
        <v>219</v>
      </c>
      <c r="AV8" s="225" t="s">
        <v>219</v>
      </c>
      <c r="AW8" s="212" t="s">
        <v>219</v>
      </c>
      <c r="AX8" s="225" t="s">
        <v>219</v>
      </c>
      <c r="AY8" s="225" t="s">
        <v>219</v>
      </c>
      <c r="AZ8" s="212" t="s">
        <v>219</v>
      </c>
      <c r="BA8" s="212" t="s">
        <v>219</v>
      </c>
      <c r="BB8" s="231" t="s">
        <v>206</v>
      </c>
      <c r="BC8" s="229">
        <v>39</v>
      </c>
      <c r="BD8" s="221">
        <f>BC8*36</f>
        <v>1404</v>
      </c>
      <c r="BE8" s="229">
        <v>0</v>
      </c>
      <c r="BF8" s="221">
        <v>0</v>
      </c>
      <c r="BG8" s="221">
        <v>0</v>
      </c>
      <c r="BH8" s="221">
        <v>0</v>
      </c>
      <c r="BI8" s="221">
        <v>2</v>
      </c>
      <c r="BJ8" s="221">
        <v>0</v>
      </c>
      <c r="BK8" s="221">
        <v>11</v>
      </c>
      <c r="BL8" s="214">
        <f>SUM(BC8,BE8:BK9)</f>
        <v>52</v>
      </c>
    </row>
    <row r="9" spans="1:64">
      <c r="A9" s="232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26"/>
      <c r="W9" s="226"/>
      <c r="X9" s="213"/>
      <c r="Y9" s="213"/>
      <c r="Z9" s="213"/>
      <c r="AA9" s="226"/>
      <c r="AB9" s="226"/>
      <c r="AC9" s="226"/>
      <c r="AD9" s="213"/>
      <c r="AE9" s="213"/>
      <c r="AF9" s="213"/>
      <c r="AG9" s="213"/>
      <c r="AH9" s="213"/>
      <c r="AI9" s="226"/>
      <c r="AJ9" s="213"/>
      <c r="AK9" s="226"/>
      <c r="AL9" s="226"/>
      <c r="AM9" s="226"/>
      <c r="AN9" s="226"/>
      <c r="AO9" s="213"/>
      <c r="AP9" s="213"/>
      <c r="AQ9" s="226"/>
      <c r="AR9" s="226"/>
      <c r="AS9" s="213"/>
      <c r="AT9" s="226"/>
      <c r="AU9" s="226"/>
      <c r="AV9" s="226"/>
      <c r="AW9" s="213"/>
      <c r="AX9" s="226"/>
      <c r="AY9" s="226"/>
      <c r="AZ9" s="213"/>
      <c r="BA9" s="213"/>
      <c r="BB9" s="232"/>
      <c r="BC9" s="230"/>
      <c r="BD9" s="222"/>
      <c r="BE9" s="230"/>
      <c r="BF9" s="222"/>
      <c r="BG9" s="222"/>
      <c r="BH9" s="222"/>
      <c r="BI9" s="222"/>
      <c r="BJ9" s="222"/>
      <c r="BK9" s="222"/>
      <c r="BL9" s="215"/>
    </row>
    <row r="10" spans="1:64">
      <c r="A10" s="231" t="s">
        <v>207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 t="s">
        <v>212</v>
      </c>
      <c r="N10" s="212" t="s">
        <v>214</v>
      </c>
      <c r="O10" s="212" t="s">
        <v>214</v>
      </c>
      <c r="P10" s="212" t="s">
        <v>214</v>
      </c>
      <c r="Q10" s="212" t="s">
        <v>214</v>
      </c>
      <c r="R10" s="212" t="s">
        <v>214</v>
      </c>
      <c r="S10" s="212" t="s">
        <v>219</v>
      </c>
      <c r="T10" s="212" t="s">
        <v>219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25"/>
      <c r="AR10" s="212" t="s">
        <v>212</v>
      </c>
      <c r="AS10" s="212" t="s">
        <v>212</v>
      </c>
      <c r="AT10" s="212" t="s">
        <v>219</v>
      </c>
      <c r="AU10" s="212" t="s">
        <v>219</v>
      </c>
      <c r="AV10" s="212" t="s">
        <v>219</v>
      </c>
      <c r="AW10" s="212" t="s">
        <v>219</v>
      </c>
      <c r="AX10" s="212" t="s">
        <v>219</v>
      </c>
      <c r="AY10" s="212" t="s">
        <v>219</v>
      </c>
      <c r="AZ10" s="212" t="s">
        <v>219</v>
      </c>
      <c r="BA10" s="212" t="s">
        <v>219</v>
      </c>
      <c r="BB10" s="231" t="s">
        <v>207</v>
      </c>
      <c r="BC10" s="229">
        <v>32</v>
      </c>
      <c r="BD10" s="221">
        <f t="shared" ref="BD10" si="0">BC10*36</f>
        <v>1152</v>
      </c>
      <c r="BE10" s="221">
        <v>5</v>
      </c>
      <c r="BF10" s="221">
        <v>0</v>
      </c>
      <c r="BG10" s="221">
        <v>0</v>
      </c>
      <c r="BH10" s="221">
        <v>0</v>
      </c>
      <c r="BI10" s="221">
        <v>3</v>
      </c>
      <c r="BJ10" s="221">
        <v>0</v>
      </c>
      <c r="BK10" s="221">
        <v>10</v>
      </c>
      <c r="BL10" s="214">
        <f t="shared" ref="BL10" si="1">SUM(BC10,BE10:BK11)</f>
        <v>50</v>
      </c>
    </row>
    <row r="11" spans="1:64">
      <c r="A11" s="232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26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32"/>
      <c r="BC11" s="230"/>
      <c r="BD11" s="222"/>
      <c r="BE11" s="222"/>
      <c r="BF11" s="222"/>
      <c r="BG11" s="222"/>
      <c r="BH11" s="222"/>
      <c r="BI11" s="222"/>
      <c r="BJ11" s="222"/>
      <c r="BK11" s="222"/>
      <c r="BL11" s="215"/>
    </row>
    <row r="12" spans="1:64">
      <c r="A12" s="236" t="s">
        <v>208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 t="s">
        <v>214</v>
      </c>
      <c r="M12" s="212" t="s">
        <v>214</v>
      </c>
      <c r="N12" s="212" t="s">
        <v>214</v>
      </c>
      <c r="O12" s="212" t="s">
        <v>214</v>
      </c>
      <c r="P12" s="212"/>
      <c r="Q12" s="212"/>
      <c r="R12" s="212"/>
      <c r="S12" s="223" t="s">
        <v>219</v>
      </c>
      <c r="T12" s="223" t="s">
        <v>219</v>
      </c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5" t="s">
        <v>212</v>
      </c>
      <c r="AJ12" s="225" t="s">
        <v>212</v>
      </c>
      <c r="AK12" s="223" t="s">
        <v>265</v>
      </c>
      <c r="AL12" s="223" t="s">
        <v>265</v>
      </c>
      <c r="AM12" s="223" t="s">
        <v>265</v>
      </c>
      <c r="AN12" s="223" t="s">
        <v>265</v>
      </c>
      <c r="AO12" s="223" t="s">
        <v>265</v>
      </c>
      <c r="AP12" s="223" t="s">
        <v>265</v>
      </c>
      <c r="AQ12" s="223" t="s">
        <v>265</v>
      </c>
      <c r="AR12" s="223" t="s">
        <v>265</v>
      </c>
      <c r="AS12" s="212" t="s">
        <v>219</v>
      </c>
      <c r="AT12" s="212" t="s">
        <v>219</v>
      </c>
      <c r="AU12" s="223" t="s">
        <v>219</v>
      </c>
      <c r="AV12" s="223" t="s">
        <v>219</v>
      </c>
      <c r="AW12" s="223" t="s">
        <v>219</v>
      </c>
      <c r="AX12" s="223" t="s">
        <v>219</v>
      </c>
      <c r="AY12" s="223" t="s">
        <v>219</v>
      </c>
      <c r="AZ12" s="223" t="s">
        <v>219</v>
      </c>
      <c r="BA12" s="223" t="s">
        <v>219</v>
      </c>
      <c r="BB12" s="231" t="s">
        <v>208</v>
      </c>
      <c r="BC12" s="229">
        <v>27</v>
      </c>
      <c r="BD12" s="221">
        <f t="shared" ref="BD12" si="2">BC12*36</f>
        <v>972</v>
      </c>
      <c r="BE12" s="221">
        <v>4</v>
      </c>
      <c r="BF12" s="221">
        <v>8</v>
      </c>
      <c r="BG12" s="221">
        <v>0</v>
      </c>
      <c r="BH12" s="221">
        <v>0</v>
      </c>
      <c r="BI12" s="221">
        <v>2</v>
      </c>
      <c r="BJ12" s="221">
        <v>0</v>
      </c>
      <c r="BK12" s="221">
        <v>11</v>
      </c>
      <c r="BL12" s="214">
        <f t="shared" ref="BL12" si="3">SUM(BC12,BE12:BK13)</f>
        <v>52</v>
      </c>
    </row>
    <row r="13" spans="1:64">
      <c r="A13" s="237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6"/>
      <c r="AJ13" s="226"/>
      <c r="AK13" s="224"/>
      <c r="AL13" s="224"/>
      <c r="AM13" s="224"/>
      <c r="AN13" s="224"/>
      <c r="AO13" s="224"/>
      <c r="AP13" s="224"/>
      <c r="AQ13" s="224"/>
      <c r="AR13" s="224"/>
      <c r="AS13" s="213"/>
      <c r="AT13" s="213"/>
      <c r="AU13" s="224"/>
      <c r="AV13" s="224"/>
      <c r="AW13" s="224"/>
      <c r="AX13" s="224"/>
      <c r="AY13" s="224"/>
      <c r="AZ13" s="224"/>
      <c r="BA13" s="224"/>
      <c r="BB13" s="232"/>
      <c r="BC13" s="230"/>
      <c r="BD13" s="222"/>
      <c r="BE13" s="222"/>
      <c r="BF13" s="222"/>
      <c r="BG13" s="222"/>
      <c r="BH13" s="222"/>
      <c r="BI13" s="222"/>
      <c r="BJ13" s="222"/>
      <c r="BK13" s="222"/>
      <c r="BL13" s="215"/>
    </row>
    <row r="14" spans="1:64">
      <c r="A14" s="236" t="s">
        <v>209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12" t="s">
        <v>214</v>
      </c>
      <c r="R14" s="212" t="s">
        <v>214</v>
      </c>
      <c r="S14" s="223" t="s">
        <v>219</v>
      </c>
      <c r="T14" s="223" t="s">
        <v>219</v>
      </c>
      <c r="U14" s="223"/>
      <c r="V14" s="223"/>
      <c r="W14" s="223"/>
      <c r="X14" s="223"/>
      <c r="Y14" s="223"/>
      <c r="Z14" s="223"/>
      <c r="AA14" s="223"/>
      <c r="AB14" s="225"/>
      <c r="AC14" s="223" t="s">
        <v>217</v>
      </c>
      <c r="AD14" s="223" t="s">
        <v>217</v>
      </c>
      <c r="AE14" s="223" t="s">
        <v>217</v>
      </c>
      <c r="AF14" s="223" t="s">
        <v>265</v>
      </c>
      <c r="AG14" s="223" t="s">
        <v>217</v>
      </c>
      <c r="AH14" s="223" t="s">
        <v>217</v>
      </c>
      <c r="AI14" s="223" t="s">
        <v>215</v>
      </c>
      <c r="AJ14" s="223" t="s">
        <v>215</v>
      </c>
      <c r="AK14" s="233" t="s">
        <v>215</v>
      </c>
      <c r="AL14" s="233" t="s">
        <v>215</v>
      </c>
      <c r="AM14" s="235" t="s">
        <v>221</v>
      </c>
      <c r="AN14" s="235" t="s">
        <v>221</v>
      </c>
      <c r="AO14" s="235" t="s">
        <v>221</v>
      </c>
      <c r="AP14" s="235" t="s">
        <v>221</v>
      </c>
      <c r="AQ14" s="223" t="s">
        <v>208</v>
      </c>
      <c r="AR14" s="223" t="s">
        <v>208</v>
      </c>
      <c r="AS14" s="223"/>
      <c r="AT14" s="223"/>
      <c r="AU14" s="223"/>
      <c r="AV14" s="223"/>
      <c r="AW14" s="223"/>
      <c r="AX14" s="223"/>
      <c r="AY14" s="223"/>
      <c r="AZ14" s="223"/>
      <c r="BA14" s="223"/>
      <c r="BB14" s="231" t="s">
        <v>209</v>
      </c>
      <c r="BC14" s="229">
        <v>23</v>
      </c>
      <c r="BD14" s="221">
        <f t="shared" ref="BD14" si="4">BC14*36</f>
        <v>828</v>
      </c>
      <c r="BE14" s="221">
        <v>2</v>
      </c>
      <c r="BF14" s="221">
        <v>6</v>
      </c>
      <c r="BG14" s="221">
        <v>4</v>
      </c>
      <c r="BH14" s="221">
        <v>4</v>
      </c>
      <c r="BI14" s="221">
        <v>0</v>
      </c>
      <c r="BJ14" s="221">
        <v>2</v>
      </c>
      <c r="BK14" s="221">
        <v>2</v>
      </c>
      <c r="BL14" s="214">
        <f t="shared" ref="BL14" si="5">SUM(BC14,BE14:BK15)</f>
        <v>43</v>
      </c>
    </row>
    <row r="15" spans="1:64">
      <c r="A15" s="237"/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13"/>
      <c r="R15" s="213"/>
      <c r="S15" s="224"/>
      <c r="T15" s="224"/>
      <c r="U15" s="224"/>
      <c r="V15" s="224"/>
      <c r="W15" s="224"/>
      <c r="X15" s="224"/>
      <c r="Y15" s="224"/>
      <c r="Z15" s="224"/>
      <c r="AA15" s="224"/>
      <c r="AB15" s="226"/>
      <c r="AC15" s="224"/>
      <c r="AD15" s="224"/>
      <c r="AE15" s="224"/>
      <c r="AF15" s="224"/>
      <c r="AG15" s="224"/>
      <c r="AH15" s="224"/>
      <c r="AI15" s="224"/>
      <c r="AJ15" s="224"/>
      <c r="AK15" s="234"/>
      <c r="AL15" s="234"/>
      <c r="AM15" s="234"/>
      <c r="AN15" s="234"/>
      <c r="AO15" s="234"/>
      <c r="AP15" s="23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32"/>
      <c r="BC15" s="230"/>
      <c r="BD15" s="222"/>
      <c r="BE15" s="222"/>
      <c r="BF15" s="222"/>
      <c r="BG15" s="222"/>
      <c r="BH15" s="222"/>
      <c r="BI15" s="222"/>
      <c r="BJ15" s="222"/>
      <c r="BK15" s="222"/>
      <c r="BL15" s="215"/>
    </row>
    <row r="16" spans="1:64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86" t="s">
        <v>1</v>
      </c>
      <c r="BC16" s="128">
        <f>SUM(BC8:BC15)</f>
        <v>121</v>
      </c>
      <c r="BD16" s="129">
        <f>SUM(BD8:BD15)</f>
        <v>4356</v>
      </c>
      <c r="BE16" s="129">
        <f t="shared" ref="BE16:BL16" si="6">SUM(BE8:BE15)</f>
        <v>11</v>
      </c>
      <c r="BF16" s="129">
        <f t="shared" si="6"/>
        <v>14</v>
      </c>
      <c r="BG16" s="129">
        <f t="shared" si="6"/>
        <v>4</v>
      </c>
      <c r="BH16" s="129">
        <f t="shared" si="6"/>
        <v>4</v>
      </c>
      <c r="BI16" s="129">
        <f t="shared" si="6"/>
        <v>7</v>
      </c>
      <c r="BJ16" s="129">
        <f t="shared" si="6"/>
        <v>2</v>
      </c>
      <c r="BK16" s="129">
        <f t="shared" si="6"/>
        <v>34</v>
      </c>
      <c r="BL16" s="130">
        <f t="shared" si="6"/>
        <v>197</v>
      </c>
    </row>
    <row r="17" spans="1:64" ht="13.5" thickBot="1">
      <c r="A17" s="87" t="s">
        <v>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9"/>
      <c r="AW17" s="89"/>
      <c r="AX17" s="89"/>
      <c r="AY17" s="89"/>
      <c r="AZ17" s="89"/>
      <c r="BA17" s="89"/>
      <c r="BB17" s="89"/>
      <c r="BC17" s="89"/>
      <c r="BD17" s="89"/>
      <c r="BE17" s="88"/>
      <c r="BF17" s="88"/>
      <c r="BG17" s="88"/>
      <c r="BH17" s="90"/>
      <c r="BI17" s="90"/>
      <c r="BJ17" s="90"/>
      <c r="BK17" s="90"/>
      <c r="BL17" s="88"/>
    </row>
    <row r="18" spans="1:64" ht="13.5" thickBot="1">
      <c r="A18" s="88"/>
      <c r="B18" s="88"/>
      <c r="C18" s="88"/>
      <c r="D18" s="88"/>
      <c r="E18" s="88"/>
      <c r="F18" s="88"/>
      <c r="G18" s="91"/>
      <c r="H18" s="92" t="s">
        <v>211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93" t="s">
        <v>212</v>
      </c>
      <c r="U18" s="92" t="s">
        <v>213</v>
      </c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93" t="s">
        <v>214</v>
      </c>
      <c r="AG18" s="216" t="s">
        <v>198</v>
      </c>
      <c r="AH18" s="216"/>
      <c r="AI18" s="216"/>
      <c r="AJ18" s="216"/>
      <c r="AK18" s="216"/>
      <c r="AL18" s="216"/>
      <c r="AM18" s="216"/>
      <c r="AN18" s="216"/>
      <c r="AO18" s="216"/>
      <c r="AQ18" s="79"/>
      <c r="AR18" s="79"/>
      <c r="AS18" s="88"/>
      <c r="AT18" s="93" t="s">
        <v>215</v>
      </c>
      <c r="AU18" s="217" t="s">
        <v>216</v>
      </c>
      <c r="AV18" s="217"/>
      <c r="AW18" s="217"/>
      <c r="AX18" s="217"/>
      <c r="AY18" s="217"/>
      <c r="AZ18" s="217"/>
      <c r="BA18" s="217"/>
      <c r="BB18" s="217"/>
      <c r="BE18" s="88"/>
      <c r="BF18" s="88"/>
      <c r="BG18" s="88"/>
      <c r="BH18" s="88"/>
      <c r="BI18" s="88"/>
      <c r="BJ18" s="88"/>
      <c r="BK18" s="88"/>
      <c r="BL18" s="88"/>
    </row>
    <row r="19" spans="1:64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216"/>
      <c r="AH19" s="216"/>
      <c r="AI19" s="216"/>
      <c r="AJ19" s="216"/>
      <c r="AK19" s="216"/>
      <c r="AL19" s="216"/>
      <c r="AM19" s="216"/>
      <c r="AN19" s="216"/>
      <c r="AO19" s="216"/>
      <c r="AQ19" s="79"/>
      <c r="AR19" s="79"/>
      <c r="AS19" s="88"/>
      <c r="AT19" s="88"/>
      <c r="AU19" s="217"/>
      <c r="AV19" s="217"/>
      <c r="AW19" s="217"/>
      <c r="AX19" s="217"/>
      <c r="AY19" s="217"/>
      <c r="AZ19" s="217"/>
      <c r="BA19" s="217"/>
      <c r="BB19" s="217"/>
      <c r="BE19" s="88"/>
      <c r="BF19" s="88"/>
      <c r="BG19" s="88"/>
      <c r="BH19" s="88"/>
      <c r="BI19" s="88"/>
      <c r="BJ19" s="88"/>
      <c r="BK19" s="88"/>
      <c r="BL19" s="88"/>
    </row>
    <row r="20" spans="1:64" ht="13.5" thickBo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64" ht="13.5" thickBot="1">
      <c r="A21" s="79"/>
      <c r="B21" s="79"/>
      <c r="C21" s="79"/>
      <c r="D21" s="79"/>
      <c r="E21" s="79"/>
      <c r="F21" s="79"/>
      <c r="G21" s="93" t="s">
        <v>217</v>
      </c>
      <c r="H21" s="218" t="s">
        <v>218</v>
      </c>
      <c r="I21" s="218"/>
      <c r="J21" s="218"/>
      <c r="K21" s="218"/>
      <c r="L21" s="218"/>
      <c r="M21" s="218"/>
      <c r="N21" s="218"/>
      <c r="O21" s="218"/>
      <c r="P21" s="218"/>
      <c r="S21" s="88"/>
      <c r="T21" s="94" t="s">
        <v>219</v>
      </c>
      <c r="U21" s="92" t="s">
        <v>220</v>
      </c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95" t="s">
        <v>221</v>
      </c>
      <c r="AG21" s="219" t="s">
        <v>200</v>
      </c>
      <c r="AH21" s="219"/>
      <c r="AI21" s="219"/>
      <c r="AJ21" s="219"/>
      <c r="AK21" s="219"/>
      <c r="AL21" s="219"/>
      <c r="AM21" s="219"/>
      <c r="AN21" s="219"/>
      <c r="AO21" s="219"/>
      <c r="AP21" s="89"/>
      <c r="AQ21" s="79"/>
      <c r="AR21" s="88"/>
      <c r="AS21" s="88"/>
      <c r="AT21" s="96" t="s">
        <v>208</v>
      </c>
      <c r="AU21" s="220" t="s">
        <v>222</v>
      </c>
      <c r="AV21" s="220"/>
      <c r="AW21" s="220"/>
      <c r="AX21" s="220"/>
      <c r="AY21" s="220"/>
      <c r="AZ21" s="220"/>
      <c r="BA21" s="220"/>
      <c r="BB21" s="220"/>
      <c r="BC21" s="97"/>
      <c r="BD21" s="79"/>
      <c r="BE21" s="79"/>
      <c r="BF21" s="79"/>
      <c r="BG21" s="79"/>
      <c r="BH21" s="79"/>
      <c r="BI21" s="79"/>
      <c r="BJ21" s="79"/>
      <c r="BK21" s="79"/>
      <c r="BL21" s="79"/>
    </row>
    <row r="22" spans="1:64">
      <c r="A22" s="79"/>
      <c r="B22" s="79"/>
      <c r="C22" s="79"/>
      <c r="D22" s="79"/>
      <c r="E22" s="79"/>
      <c r="F22" s="79"/>
      <c r="G22" s="79"/>
      <c r="H22" s="218"/>
      <c r="I22" s="218"/>
      <c r="J22" s="218"/>
      <c r="K22" s="218"/>
      <c r="L22" s="218"/>
      <c r="M22" s="218"/>
      <c r="N22" s="218"/>
      <c r="O22" s="218"/>
      <c r="P22" s="218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219"/>
      <c r="AH22" s="219"/>
      <c r="AI22" s="219"/>
      <c r="AJ22" s="219"/>
      <c r="AK22" s="219"/>
      <c r="AL22" s="219"/>
      <c r="AM22" s="219"/>
      <c r="AN22" s="219"/>
      <c r="AO22" s="219"/>
      <c r="AP22" s="89"/>
      <c r="AQ22" s="79"/>
      <c r="AR22" s="79"/>
      <c r="AS22" s="79"/>
      <c r="AT22" s="79"/>
      <c r="AU22" s="220"/>
      <c r="AV22" s="220"/>
      <c r="AW22" s="220"/>
      <c r="AX22" s="220"/>
      <c r="AY22" s="220"/>
      <c r="AZ22" s="220"/>
      <c r="BA22" s="220"/>
      <c r="BB22" s="220"/>
      <c r="BC22" s="97"/>
      <c r="BD22" s="79"/>
      <c r="BE22" s="79"/>
      <c r="BF22" s="79"/>
      <c r="BG22" s="79"/>
      <c r="BH22" s="79"/>
      <c r="BI22" s="79"/>
      <c r="BJ22" s="79"/>
      <c r="BK22" s="79"/>
      <c r="BL22" s="79"/>
    </row>
    <row r="23" spans="1:64">
      <c r="A23" s="79"/>
      <c r="B23" s="79"/>
      <c r="C23" s="79"/>
      <c r="D23" s="79"/>
      <c r="E23" s="79"/>
      <c r="F23" s="79"/>
      <c r="G23" s="79"/>
      <c r="H23" s="218"/>
      <c r="I23" s="218"/>
      <c r="J23" s="218"/>
      <c r="K23" s="218"/>
      <c r="L23" s="218"/>
      <c r="M23" s="218"/>
      <c r="N23" s="218"/>
      <c r="O23" s="218"/>
      <c r="P23" s="218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88"/>
      <c r="AW23" s="88"/>
      <c r="AX23" s="88"/>
      <c r="AY23" s="88"/>
      <c r="AZ23" s="88"/>
      <c r="BA23" s="88"/>
      <c r="BB23" s="79"/>
      <c r="BC23" s="79"/>
      <c r="BD23" s="79"/>
      <c r="BE23" s="79"/>
      <c r="BF23" s="79"/>
      <c r="BG23" s="79"/>
      <c r="BH23" s="88"/>
      <c r="BI23" s="88"/>
      <c r="BJ23" s="88"/>
      <c r="BK23" s="88"/>
      <c r="BL23" s="88"/>
    </row>
    <row r="24" spans="1:64">
      <c r="A24" s="79"/>
      <c r="B24" s="79"/>
      <c r="C24" s="79"/>
      <c r="D24" s="79"/>
      <c r="E24" s="79"/>
      <c r="F24" s="79"/>
      <c r="G24" s="98"/>
      <c r="H24" s="92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98"/>
      <c r="U24" s="227"/>
      <c r="V24" s="228"/>
      <c r="W24" s="228"/>
      <c r="X24" s="228"/>
      <c r="Y24" s="228"/>
      <c r="Z24" s="228"/>
      <c r="AA24" s="228"/>
      <c r="AB24" s="228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9" spans="1:64">
      <c r="AF29" s="131"/>
      <c r="AG29" s="131"/>
      <c r="AH29" s="131"/>
      <c r="AI29" s="131"/>
      <c r="AJ29" s="131"/>
      <c r="AK29" s="131"/>
      <c r="AL29" s="131"/>
    </row>
    <row r="30" spans="1:64">
      <c r="AF30" s="131"/>
      <c r="AG30" s="131"/>
      <c r="AH30" s="131"/>
      <c r="AI30" s="131"/>
      <c r="AJ30" s="131"/>
      <c r="AK30" s="131"/>
      <c r="AL30" s="131"/>
    </row>
    <row r="31" spans="1:64">
      <c r="AF31" s="131"/>
      <c r="AG31" s="131"/>
      <c r="AH31" s="131"/>
      <c r="AI31" s="131"/>
      <c r="AJ31" s="131"/>
      <c r="AK31" s="131"/>
      <c r="AL31" s="131"/>
    </row>
    <row r="32" spans="1:64">
      <c r="AF32" s="131"/>
      <c r="AG32" s="131"/>
      <c r="AH32" s="131"/>
      <c r="AI32" s="131"/>
      <c r="AJ32" s="131"/>
      <c r="AK32" s="131"/>
      <c r="AL32" s="131"/>
    </row>
    <row r="33" spans="34:56">
      <c r="AH33" s="131"/>
      <c r="AI33" s="131"/>
      <c r="AJ33" s="131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</row>
    <row r="34" spans="34:56">
      <c r="AI34" s="131"/>
      <c r="AJ34" s="131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</row>
    <row r="35" spans="34:56">
      <c r="AI35" s="131"/>
      <c r="AJ35" s="131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</row>
    <row r="36" spans="34:56">
      <c r="AI36" s="131"/>
      <c r="AJ36" s="131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</row>
    <row r="37" spans="34:56">
      <c r="AJ37" s="131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</row>
    <row r="38" spans="34:56"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</row>
    <row r="39" spans="34:56"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</row>
    <row r="40" spans="34:56"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</row>
    <row r="41" spans="34:56"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</row>
    <row r="42" spans="34:56"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</row>
    <row r="43" spans="34:56"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</row>
    <row r="44" spans="34:56"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</row>
  </sheetData>
  <sheetProtection password="CE20" sheet="1" objects="1" scenarios="1" selectLockedCells="1" selectUnlockedCells="1"/>
  <mergeCells count="342">
    <mergeCell ref="AA14:AA15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AA4:AA6"/>
    <mergeCell ref="AB4:AE4"/>
    <mergeCell ref="Y5:Y6"/>
    <mergeCell ref="Z5:Z6"/>
    <mergeCell ref="AB5:AB6"/>
    <mergeCell ref="AC5:AC6"/>
    <mergeCell ref="AO4:AR4"/>
    <mergeCell ref="AS4:AS6"/>
    <mergeCell ref="AL5:AL6"/>
    <mergeCell ref="AM5:AM6"/>
    <mergeCell ref="AO5:AO6"/>
    <mergeCell ref="AP5:AP6"/>
    <mergeCell ref="AQ5:AQ6"/>
    <mergeCell ref="AR5:AR6"/>
    <mergeCell ref="AT5:AT6"/>
    <mergeCell ref="AU5:AU6"/>
    <mergeCell ref="AV5:AV6"/>
    <mergeCell ref="BE5:BE7"/>
    <mergeCell ref="P12:P13"/>
    <mergeCell ref="Q12:Q13"/>
    <mergeCell ref="R12:R13"/>
    <mergeCell ref="BF5:BG5"/>
    <mergeCell ref="W4:W6"/>
    <mergeCell ref="X4:Z4"/>
    <mergeCell ref="AD5:AD6"/>
    <mergeCell ref="AE5:AE6"/>
    <mergeCell ref="AG5:AG6"/>
    <mergeCell ref="AH5:AH6"/>
    <mergeCell ref="AI5:AI6"/>
    <mergeCell ref="AK5:AK6"/>
    <mergeCell ref="AF4:AF6"/>
    <mergeCell ref="AG4:AI4"/>
    <mergeCell ref="AJ4:AJ6"/>
    <mergeCell ref="AK4:AN4"/>
    <mergeCell ref="AN5:AN6"/>
    <mergeCell ref="S8:S9"/>
    <mergeCell ref="T8:T9"/>
    <mergeCell ref="BH5:BH7"/>
    <mergeCell ref="BC6:BD6"/>
    <mergeCell ref="BF6:BF7"/>
    <mergeCell ref="BG6:BG7"/>
    <mergeCell ref="AT4:AV4"/>
    <mergeCell ref="AW4:AW6"/>
    <mergeCell ref="AX4:BA4"/>
    <mergeCell ref="BB4:BB7"/>
    <mergeCell ref="BC4:BD5"/>
    <mergeCell ref="BE4:BH4"/>
    <mergeCell ref="AX5:AX6"/>
    <mergeCell ref="AY5:AY6"/>
    <mergeCell ref="AZ5:AZ6"/>
    <mergeCell ref="BA5:BA6"/>
    <mergeCell ref="BI4:BI7"/>
    <mergeCell ref="BJ4:BJ7"/>
    <mergeCell ref="BK4:BK7"/>
    <mergeCell ref="BL4:BL7"/>
    <mergeCell ref="B5:B6"/>
    <mergeCell ref="C5:C6"/>
    <mergeCell ref="D5:D6"/>
    <mergeCell ref="E5:E6"/>
    <mergeCell ref="G5:G6"/>
    <mergeCell ref="H5:H6"/>
    <mergeCell ref="I5:I6"/>
    <mergeCell ref="K5:K6"/>
    <mergeCell ref="L5:L6"/>
    <mergeCell ref="M5:M6"/>
    <mergeCell ref="O5:O6"/>
    <mergeCell ref="P5:P6"/>
    <mergeCell ref="Q5:Q6"/>
    <mergeCell ref="R5:R6"/>
    <mergeCell ref="T5:T6"/>
    <mergeCell ref="U5:U6"/>
    <mergeCell ref="V5:V6"/>
    <mergeCell ref="X5:X6"/>
    <mergeCell ref="S4:S6"/>
    <mergeCell ref="T4:V4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M8:AM9"/>
    <mergeCell ref="AN8:AN9"/>
    <mergeCell ref="AO8:AO9"/>
    <mergeCell ref="AP8:AP9"/>
    <mergeCell ref="AQ8:AQ9"/>
    <mergeCell ref="AR8:AR9"/>
    <mergeCell ref="AS8:AS9"/>
    <mergeCell ref="BF8:BF9"/>
    <mergeCell ref="BG8:BG9"/>
    <mergeCell ref="BH8:BH9"/>
    <mergeCell ref="BI8:BI9"/>
    <mergeCell ref="BJ8:BJ9"/>
    <mergeCell ref="BK8:BK9"/>
    <mergeCell ref="AT8:AT9"/>
    <mergeCell ref="AU8:AU9"/>
    <mergeCell ref="AV8:AV9"/>
    <mergeCell ref="AW8:AW9"/>
    <mergeCell ref="AX8:AX9"/>
    <mergeCell ref="AY8:AY9"/>
    <mergeCell ref="AZ8:AZ9"/>
    <mergeCell ref="BA8:BA9"/>
    <mergeCell ref="BB8:BB9"/>
    <mergeCell ref="BE8:BE9"/>
    <mergeCell ref="BL8:BL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L10:L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BC8:BC9"/>
    <mergeCell ref="BD8:BD9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BG10:BG11"/>
    <mergeCell ref="BH10:BH11"/>
    <mergeCell ref="BI10:BI11"/>
    <mergeCell ref="BJ10:BJ11"/>
    <mergeCell ref="BK10:BK11"/>
    <mergeCell ref="BL10:BL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AB12:AB13"/>
    <mergeCell ref="AU12:AU13"/>
    <mergeCell ref="AV12:AV13"/>
    <mergeCell ref="AC12:AC13"/>
    <mergeCell ref="AD12:AD13"/>
    <mergeCell ref="AE12:AE13"/>
    <mergeCell ref="AF12:AF13"/>
    <mergeCell ref="AG12:AG13"/>
    <mergeCell ref="AH12:AH13"/>
    <mergeCell ref="AI12:AI13"/>
    <mergeCell ref="AL12:AL13"/>
    <mergeCell ref="AJ12:AJ13"/>
    <mergeCell ref="BG12:BG13"/>
    <mergeCell ref="BH12:BH13"/>
    <mergeCell ref="BI12:BI13"/>
    <mergeCell ref="BJ12:BJ13"/>
    <mergeCell ref="BK12:BK13"/>
    <mergeCell ref="BL12:B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S14:S15"/>
    <mergeCell ref="T14:T15"/>
    <mergeCell ref="U14:U15"/>
    <mergeCell ref="V14:V15"/>
    <mergeCell ref="W14:W15"/>
    <mergeCell ref="X14:X15"/>
    <mergeCell ref="Y14:Y15"/>
    <mergeCell ref="Z14:Z15"/>
    <mergeCell ref="AW12:AW13"/>
    <mergeCell ref="K14:K15"/>
    <mergeCell ref="L14:L15"/>
    <mergeCell ref="M14:M15"/>
    <mergeCell ref="N14:N15"/>
    <mergeCell ref="O14:O15"/>
    <mergeCell ref="P14:P15"/>
    <mergeCell ref="Q14:Q15"/>
    <mergeCell ref="R14:R15"/>
    <mergeCell ref="BF12:BF13"/>
    <mergeCell ref="AX12:AX13"/>
    <mergeCell ref="AY12:AY13"/>
    <mergeCell ref="AZ12:AZ13"/>
    <mergeCell ref="BA12:BA13"/>
    <mergeCell ref="BB12:BB13"/>
    <mergeCell ref="BC12:BC13"/>
    <mergeCell ref="BD12:BD13"/>
    <mergeCell ref="BE12:BE13"/>
    <mergeCell ref="AM12:AM13"/>
    <mergeCell ref="AN12:AN13"/>
    <mergeCell ref="AO12:AO13"/>
    <mergeCell ref="AP12:AP13"/>
    <mergeCell ref="AQ12:AQ13"/>
    <mergeCell ref="AR12:AR13"/>
    <mergeCell ref="AS12:AS13"/>
    <mergeCell ref="U24:AB24"/>
    <mergeCell ref="BC14:BC15"/>
    <mergeCell ref="BD14:BD15"/>
    <mergeCell ref="BE14:BE15"/>
    <mergeCell ref="BF14:BF15"/>
    <mergeCell ref="BG14:BG15"/>
    <mergeCell ref="BH14:BH15"/>
    <mergeCell ref="BI14:BI15"/>
    <mergeCell ref="BJ14:BJ15"/>
    <mergeCell ref="AT14:AT15"/>
    <mergeCell ref="AU14:AU15"/>
    <mergeCell ref="AV14:AV15"/>
    <mergeCell ref="AW14:AW15"/>
    <mergeCell ref="AX14:AX15"/>
    <mergeCell ref="AY14:AY15"/>
    <mergeCell ref="AZ14:AZ15"/>
    <mergeCell ref="BA14:BA15"/>
    <mergeCell ref="BB14:BB15"/>
    <mergeCell ref="AK14:AK15"/>
    <mergeCell ref="AL14:AL15"/>
    <mergeCell ref="AM14:AM15"/>
    <mergeCell ref="AN14:AN15"/>
    <mergeCell ref="AO14:AO15"/>
    <mergeCell ref="AP14:AP15"/>
    <mergeCell ref="M10:M11"/>
    <mergeCell ref="K10:K11"/>
    <mergeCell ref="BL14:BL15"/>
    <mergeCell ref="AG18:AO19"/>
    <mergeCell ref="AU18:BB19"/>
    <mergeCell ref="H21:P23"/>
    <mergeCell ref="AG21:AO22"/>
    <mergeCell ref="AU21:BB22"/>
    <mergeCell ref="BK14:BK15"/>
    <mergeCell ref="AK12:AK13"/>
    <mergeCell ref="AT12:AT13"/>
    <mergeCell ref="AQ14:AQ15"/>
    <mergeCell ref="AR14:AR15"/>
    <mergeCell ref="AS14:AS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J14:J15"/>
  </mergeCells>
  <pageMargins left="0.39370078740157483" right="0.39370078740157483" top="0.39370078740157483" bottom="0.39370078740157483" header="0" footer="0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2018-05-21T08:52:13Z</cp:lastPrinted>
  <dcterms:created xsi:type="dcterms:W3CDTF">2011-01-22T15:48:18Z</dcterms:created>
  <dcterms:modified xsi:type="dcterms:W3CDTF">2018-09-07T14:19:16Z</dcterms:modified>
</cp:coreProperties>
</file>