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05" windowWidth="15210" windowHeight="9510"/>
  </bookViews>
  <sheets>
    <sheet name="тит лист " sheetId="4" r:id="rId1"/>
    <sheet name="план " sheetId="7" r:id="rId2"/>
    <sheet name="график" sheetId="8" r:id="rId3"/>
  </sheets>
  <externalReferences>
    <externalReference r:id="rId4"/>
  </externalReferences>
  <definedNames>
    <definedName name="_xlnm.Print_Area" localSheetId="2">график!$A$1:$BL$23</definedName>
    <definedName name="_xlnm.Print_Area" localSheetId="1">'план '!$A$1:$Q$85</definedName>
    <definedName name="_xlnm.Print_Area" localSheetId="0">'тит лист '!$A$1:$N$26</definedName>
    <definedName name="ОбязУчебНагрузка">[1]Нормы!$B$3</definedName>
  </definedNames>
  <calcPr calcId="125725"/>
</workbook>
</file>

<file path=xl/calcChain.xml><?xml version="1.0" encoding="utf-8"?>
<calcChain xmlns="http://schemas.openxmlformats.org/spreadsheetml/2006/main">
  <c r="T26" i="7"/>
  <c r="F51"/>
  <c r="J81" l="1"/>
  <c r="K81"/>
  <c r="U26"/>
  <c r="E62" l="1"/>
  <c r="H62"/>
  <c r="M80"/>
  <c r="N80"/>
  <c r="O80"/>
  <c r="P80"/>
  <c r="Q80"/>
  <c r="L80"/>
  <c r="E53"/>
  <c r="H53"/>
  <c r="I53"/>
  <c r="J53"/>
  <c r="K53"/>
  <c r="L53"/>
  <c r="M53"/>
  <c r="U29"/>
  <c r="T29"/>
  <c r="F50"/>
  <c r="G50" s="1"/>
  <c r="J62"/>
  <c r="K62"/>
  <c r="L62"/>
  <c r="M62"/>
  <c r="N62"/>
  <c r="P62"/>
  <c r="Q62"/>
  <c r="O62"/>
  <c r="N53"/>
  <c r="O53"/>
  <c r="P53"/>
  <c r="Q53"/>
  <c r="F55"/>
  <c r="F63"/>
  <c r="G63" s="1"/>
  <c r="F54"/>
  <c r="G54" s="1"/>
  <c r="D63" l="1"/>
  <c r="D54"/>
  <c r="F49" l="1"/>
  <c r="BL10" i="8"/>
  <c r="BL12"/>
  <c r="BL14"/>
  <c r="BL8"/>
  <c r="BE16"/>
  <c r="BF16"/>
  <c r="BG16"/>
  <c r="BH16"/>
  <c r="BI16"/>
  <c r="BJ16"/>
  <c r="BK16"/>
  <c r="BC16"/>
  <c r="BD10"/>
  <c r="BD12"/>
  <c r="BD14"/>
  <c r="BD8"/>
  <c r="D51" i="7" l="1"/>
  <c r="G51"/>
  <c r="D49"/>
  <c r="G49"/>
  <c r="BD16" i="8"/>
  <c r="BL16"/>
  <c r="N81" i="7"/>
  <c r="M81" l="1"/>
  <c r="O81"/>
  <c r="P81"/>
  <c r="Q81"/>
  <c r="L81"/>
  <c r="M82"/>
  <c r="N82"/>
  <c r="O82"/>
  <c r="P82"/>
  <c r="Q82"/>
  <c r="L82"/>
  <c r="K80"/>
  <c r="J80"/>
  <c r="U24"/>
  <c r="F33" l="1"/>
  <c r="D33" s="1"/>
  <c r="E29"/>
  <c r="H29"/>
  <c r="I29"/>
  <c r="J29"/>
  <c r="K29"/>
  <c r="L29"/>
  <c r="M29"/>
  <c r="N29"/>
  <c r="O29"/>
  <c r="P29"/>
  <c r="Q29"/>
  <c r="T9"/>
  <c r="T24"/>
  <c r="G33" l="1"/>
  <c r="F57" l="1"/>
  <c r="F60"/>
  <c r="D60" s="1"/>
  <c r="F46"/>
  <c r="G46" s="1"/>
  <c r="E35"/>
  <c r="H35"/>
  <c r="I35"/>
  <c r="J35"/>
  <c r="K35"/>
  <c r="L35"/>
  <c r="M35"/>
  <c r="N35"/>
  <c r="O35"/>
  <c r="P35"/>
  <c r="Q35"/>
  <c r="F22"/>
  <c r="D22" s="1"/>
  <c r="F21"/>
  <c r="D21" s="1"/>
  <c r="F20"/>
  <c r="D20" s="1"/>
  <c r="F19"/>
  <c r="G19" s="1"/>
  <c r="F18"/>
  <c r="D18" s="1"/>
  <c r="F17"/>
  <c r="D17" s="1"/>
  <c r="F16"/>
  <c r="D16" s="1"/>
  <c r="F15"/>
  <c r="G15" s="1"/>
  <c r="F14"/>
  <c r="D14" s="1"/>
  <c r="F13"/>
  <c r="D13" s="1"/>
  <c r="F12"/>
  <c r="D12" s="1"/>
  <c r="F11"/>
  <c r="G11" s="1"/>
  <c r="F10"/>
  <c r="D10" s="1"/>
  <c r="F9"/>
  <c r="D9" s="1"/>
  <c r="Q8"/>
  <c r="P8"/>
  <c r="O8"/>
  <c r="N8"/>
  <c r="M8"/>
  <c r="L8"/>
  <c r="K8"/>
  <c r="J8"/>
  <c r="I8"/>
  <c r="H8"/>
  <c r="E8"/>
  <c r="F73"/>
  <c r="D46" l="1"/>
  <c r="G14"/>
  <c r="G18"/>
  <c r="G10"/>
  <c r="G22"/>
  <c r="G12"/>
  <c r="G20"/>
  <c r="G16"/>
  <c r="G9"/>
  <c r="G13"/>
  <c r="G17"/>
  <c r="G21"/>
  <c r="D11"/>
  <c r="D15"/>
  <c r="D19"/>
  <c r="F8"/>
  <c r="U9" l="1"/>
  <c r="G8"/>
  <c r="D8"/>
  <c r="F65" l="1"/>
  <c r="D65" s="1"/>
  <c r="D50"/>
  <c r="D57" l="1"/>
  <c r="F30"/>
  <c r="M67"/>
  <c r="F70"/>
  <c r="D70" s="1"/>
  <c r="I62" l="1"/>
  <c r="F64"/>
  <c r="F74"/>
  <c r="F72"/>
  <c r="F69"/>
  <c r="D69" s="1"/>
  <c r="F68"/>
  <c r="F66"/>
  <c r="F61"/>
  <c r="D61" s="1"/>
  <c r="F59"/>
  <c r="F56"/>
  <c r="F53" s="1"/>
  <c r="F37"/>
  <c r="G37" s="1"/>
  <c r="F38"/>
  <c r="F39"/>
  <c r="G39" s="1"/>
  <c r="F40"/>
  <c r="G40" s="1"/>
  <c r="F41"/>
  <c r="G41" s="1"/>
  <c r="F42"/>
  <c r="G42" s="1"/>
  <c r="F43"/>
  <c r="G43" s="1"/>
  <c r="F44"/>
  <c r="G44" s="1"/>
  <c r="F45"/>
  <c r="F47"/>
  <c r="G47" s="1"/>
  <c r="F48"/>
  <c r="G48" s="1"/>
  <c r="F36"/>
  <c r="F31"/>
  <c r="F32"/>
  <c r="G32" s="1"/>
  <c r="G64" l="1"/>
  <c r="G62" s="1"/>
  <c r="F62"/>
  <c r="D31"/>
  <c r="F29"/>
  <c r="F35"/>
  <c r="G38"/>
  <c r="F67"/>
  <c r="G45"/>
  <c r="D64"/>
  <c r="D32"/>
  <c r="F27"/>
  <c r="F26"/>
  <c r="Q71" l="1"/>
  <c r="Q67"/>
  <c r="O58"/>
  <c r="P58"/>
  <c r="Q58"/>
  <c r="Q23"/>
  <c r="K82"/>
  <c r="J82"/>
  <c r="D74"/>
  <c r="G72"/>
  <c r="G71" s="1"/>
  <c r="P71"/>
  <c r="O71"/>
  <c r="N71"/>
  <c r="M71"/>
  <c r="L71"/>
  <c r="K71"/>
  <c r="J71"/>
  <c r="I71"/>
  <c r="H71"/>
  <c r="E71"/>
  <c r="G68"/>
  <c r="P67"/>
  <c r="O67"/>
  <c r="N67"/>
  <c r="L67"/>
  <c r="K67"/>
  <c r="J67"/>
  <c r="I67"/>
  <c r="H67"/>
  <c r="E67"/>
  <c r="D66"/>
  <c r="D62" s="1"/>
  <c r="G59"/>
  <c r="D56"/>
  <c r="D55"/>
  <c r="D47"/>
  <c r="D53" l="1"/>
  <c r="T82"/>
  <c r="T71"/>
  <c r="T81"/>
  <c r="T80"/>
  <c r="Q52"/>
  <c r="Q34" s="1"/>
  <c r="Q76" s="1"/>
  <c r="P52"/>
  <c r="P34" s="1"/>
  <c r="G55"/>
  <c r="G53" s="1"/>
  <c r="D59"/>
  <c r="F71"/>
  <c r="D72"/>
  <c r="D71" s="1"/>
  <c r="G67"/>
  <c r="D68"/>
  <c r="D67" s="1"/>
  <c r="D48"/>
  <c r="O52"/>
  <c r="P23"/>
  <c r="I58"/>
  <c r="J58"/>
  <c r="K58"/>
  <c r="L58"/>
  <c r="M58"/>
  <c r="N58"/>
  <c r="I23"/>
  <c r="J23"/>
  <c r="K23"/>
  <c r="L23"/>
  <c r="M23"/>
  <c r="N23"/>
  <c r="O23"/>
  <c r="E23"/>
  <c r="H23"/>
  <c r="F24"/>
  <c r="D24" s="1"/>
  <c r="F25"/>
  <c r="D25" s="1"/>
  <c r="G26"/>
  <c r="G27"/>
  <c r="G31"/>
  <c r="D36"/>
  <c r="D40"/>
  <c r="D42"/>
  <c r="E58"/>
  <c r="H58"/>
  <c r="G58"/>
  <c r="F58"/>
  <c r="G30"/>
  <c r="D44"/>
  <c r="D43"/>
  <c r="D30"/>
  <c r="D29" s="1"/>
  <c r="D26"/>
  <c r="G29" l="1"/>
  <c r="N52"/>
  <c r="N34" s="1"/>
  <c r="N76" s="1"/>
  <c r="E52"/>
  <c r="E34" s="1"/>
  <c r="E76" s="1"/>
  <c r="M52"/>
  <c r="M34" s="1"/>
  <c r="M76" s="1"/>
  <c r="K52"/>
  <c r="K34" s="1"/>
  <c r="K76" s="1"/>
  <c r="I52"/>
  <c r="L52"/>
  <c r="L34" s="1"/>
  <c r="L76" s="1"/>
  <c r="J52"/>
  <c r="J34" s="1"/>
  <c r="J76" s="1"/>
  <c r="H52"/>
  <c r="G52"/>
  <c r="F52"/>
  <c r="G24"/>
  <c r="D58"/>
  <c r="G25"/>
  <c r="D38"/>
  <c r="G36"/>
  <c r="P76"/>
  <c r="O34"/>
  <c r="O76" s="1"/>
  <c r="D41"/>
  <c r="D45"/>
  <c r="D39"/>
  <c r="F23"/>
  <c r="D27"/>
  <c r="D23" s="1"/>
  <c r="D37"/>
  <c r="D35" l="1"/>
  <c r="G23"/>
  <c r="T73"/>
  <c r="D52"/>
  <c r="F34"/>
  <c r="F76" s="1"/>
  <c r="D34" l="1"/>
  <c r="D76" s="1"/>
  <c r="I34"/>
  <c r="I76" s="1"/>
  <c r="H34"/>
  <c r="H76" s="1"/>
  <c r="T84" l="1"/>
  <c r="G35"/>
  <c r="G34" s="1"/>
  <c r="G76" s="1"/>
</calcChain>
</file>

<file path=xl/sharedStrings.xml><?xml version="1.0" encoding="utf-8"?>
<sst xmlns="http://schemas.openxmlformats.org/spreadsheetml/2006/main" count="453" uniqueCount="293">
  <si>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</si>
  <si>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</si>
  <si>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</si>
  <si>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</si>
  <si>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</si>
  <si>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</si>
  <si>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</si>
  <si>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</si>
  <si>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</si>
  <si>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</si>
  <si>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</si>
  <si>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</si>
  <si>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</si>
  <si>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</si>
  <si>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</si>
  <si>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</si>
  <si>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</si>
  <si>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</si>
  <si>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</si>
  <si>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</si>
  <si>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</si>
  <si>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</si>
  <si>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</si>
  <si>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</si>
  <si>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</si>
  <si>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</si>
  <si>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</si>
  <si>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</si>
  <si>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</si>
  <si>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</si>
  <si>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</si>
  <si>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</si>
  <si>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</si>
  <si>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</si>
  <si>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</si>
  <si>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</si>
  <si>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</si>
  <si>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</si>
  <si>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</si>
  <si>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</si>
  <si>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</si>
  <si>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</si>
  <si>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</si>
  <si>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</si>
  <si>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</si>
  <si>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</si>
  <si>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</si>
  <si>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</si>
  <si>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</si>
  <si>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</si>
  <si>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</si>
  <si>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</si>
  <si>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</si>
  <si>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</si>
  <si>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</si>
  <si>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</si>
  <si>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</si>
  <si>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</si>
  <si>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</si>
  <si>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</si>
  <si>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</si>
  <si>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</si>
  <si>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</si>
  <si>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</si>
  <si>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t xml:space="preserve">основного общего образования </t>
  </si>
  <si>
    <t>-/Э</t>
  </si>
  <si>
    <t>-/ДЗ</t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</si>
  <si>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</si>
  <si>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</si>
  <si>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</si>
  <si>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</si>
  <si>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</si>
  <si>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</si>
  <si>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Профессиональные модули</t>
  </si>
  <si>
    <t>1. Программа базовой подготовки</t>
  </si>
  <si>
    <t>аудит.</t>
  </si>
  <si>
    <t>максим.</t>
  </si>
  <si>
    <t>1 курс</t>
  </si>
  <si>
    <t>2 курс</t>
  </si>
  <si>
    <t>3 курс</t>
  </si>
  <si>
    <t>ОП.10</t>
  </si>
  <si>
    <t>ОП.11</t>
  </si>
  <si>
    <t>Учебная практика</t>
  </si>
  <si>
    <t>4 курс</t>
  </si>
  <si>
    <t>практика</t>
  </si>
  <si>
    <t>Эк</t>
  </si>
  <si>
    <t>Экономика организации</t>
  </si>
  <si>
    <t>ОП.12</t>
  </si>
  <si>
    <t>ОП.13</t>
  </si>
  <si>
    <t>Производственная практика</t>
  </si>
  <si>
    <t>ПП.03</t>
  </si>
  <si>
    <t>ПМ.04</t>
  </si>
  <si>
    <t>МДК.04.01</t>
  </si>
  <si>
    <t>ПМ.05</t>
  </si>
  <si>
    <t>МДК.05.01</t>
  </si>
  <si>
    <t>ПП.05</t>
  </si>
  <si>
    <t>3                   семестр 16 нед.</t>
  </si>
  <si>
    <t>производств. практики</t>
  </si>
  <si>
    <t>Химия</t>
  </si>
  <si>
    <t>Биология</t>
  </si>
  <si>
    <t>Физика</t>
  </si>
  <si>
    <t>ЕН.03</t>
  </si>
  <si>
    <t>Инженерная графика</t>
  </si>
  <si>
    <t>Техническая механика</t>
  </si>
  <si>
    <t>Материаловедение</t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</si>
  <si>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</si>
  <si>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</si>
  <si>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</si>
  <si>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</si>
  <si>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Электротехника</t>
  </si>
  <si>
    <t>Метрология, стандартизация и сертификация</t>
  </si>
  <si>
    <t>Электротехнические измерения</t>
  </si>
  <si>
    <t>Охрана труда</t>
  </si>
  <si>
    <t>Менеджмент</t>
  </si>
  <si>
    <t>Технология производства</t>
  </si>
  <si>
    <t>Правовое обеспечение профессиональной деятельности</t>
  </si>
  <si>
    <t>Организация контроля качества и испытаний продукции, работ и услуг</t>
  </si>
  <si>
    <t>Теоретические основы организации контроля качества и испытаний</t>
  </si>
  <si>
    <t>Методика проведения работ по стандартизации, подтверждению соответствия продукции, процессов, услуг, систем управления и аккредитации</t>
  </si>
  <si>
    <t>Участие в работе по обеспечению и улучшению качества технологических процессов, ситем управления, продукции и услуг</t>
  </si>
  <si>
    <t>Теоретические основы управления качеством технологических процессов, систем управления, продукции и услуг</t>
  </si>
  <si>
    <t>Управление документацией</t>
  </si>
  <si>
    <t>Теоретические основы управления документацией</t>
  </si>
  <si>
    <t>УП.04</t>
  </si>
  <si>
    <t>4нед.</t>
  </si>
  <si>
    <t>6нед.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</si>
  <si>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</si>
  <si>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</si>
  <si>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</si>
  <si>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</si>
  <si>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</si>
  <si>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</si>
  <si>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</si>
  <si>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</si>
  <si>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</si>
  <si>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</si>
  <si>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</si>
  <si>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</si>
  <si>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</si>
  <si>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</si>
  <si>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</si>
  <si>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</si>
  <si>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</si>
  <si>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</si>
  <si>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</si>
  <si>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</si>
  <si>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</si>
  <si>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</si>
  <si>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</si>
  <si>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</si>
  <si>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</si>
  <si>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</si>
  <si>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</si>
  <si>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</si>
  <si>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</si>
  <si>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</si>
  <si>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</si>
  <si>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</si>
  <si>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</si>
  <si>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</si>
  <si>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</si>
  <si>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</si>
  <si>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</si>
  <si>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</si>
  <si>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</si>
  <si>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</si>
  <si>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</si>
  <si>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</si>
  <si>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</si>
  <si>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</si>
  <si>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</si>
  <si>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</si>
  <si>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</si>
  <si>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</si>
  <si>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</si>
  <si>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</si>
  <si>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</si>
  <si>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</si>
  <si>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</si>
  <si>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</si>
  <si>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</si>
  <si>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</si>
  <si>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учебная</t>
  </si>
  <si>
    <t>Практика производственная</t>
  </si>
  <si>
    <t>Подготовка к итоговой государственной аттестации</t>
  </si>
  <si>
    <t>Всего за год</t>
  </si>
  <si>
    <t>по профилю специальности</t>
  </si>
  <si>
    <t>преддипломная</t>
  </si>
  <si>
    <t>нед.</t>
  </si>
  <si>
    <t>час.</t>
  </si>
  <si>
    <t>I</t>
  </si>
  <si>
    <t>II</t>
  </si>
  <si>
    <t>III</t>
  </si>
  <si>
    <t>IV</t>
  </si>
  <si>
    <t>Обозначения:</t>
  </si>
  <si>
    <t>Теоретическое обучение</t>
  </si>
  <si>
    <t>::</t>
  </si>
  <si>
    <t>Промежуточная аттестация</t>
  </si>
  <si>
    <t>00</t>
  </si>
  <si>
    <t>8</t>
  </si>
  <si>
    <t>X</t>
  </si>
  <si>
    <t>=</t>
  </si>
  <si>
    <t>Каникулы</t>
  </si>
  <si>
    <t>D</t>
  </si>
  <si>
    <t>Итоговая государственная аттестация</t>
  </si>
  <si>
    <t>Компьютерное моделирование</t>
  </si>
  <si>
    <t>Экологические основы природопользования</t>
  </si>
  <si>
    <t>6                   семестр 23 нед.</t>
  </si>
  <si>
    <t>5                   семестр 16 нед.</t>
  </si>
  <si>
    <t>4                   семестр 23 нед.</t>
  </si>
  <si>
    <t>8                   семестр 14 нед.</t>
  </si>
  <si>
    <t>7                   семестр 17 нед.</t>
  </si>
  <si>
    <t>ПП.04</t>
  </si>
  <si>
    <t>ПП.01</t>
  </si>
  <si>
    <t>УП.05</t>
  </si>
  <si>
    <t>УП.01</t>
  </si>
  <si>
    <t>ОП.15</t>
  </si>
  <si>
    <t>УП.03</t>
  </si>
  <si>
    <t>ОУД.01</t>
  </si>
  <si>
    <t>Русский язык и литература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</si>
  <si>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</si>
  <si>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</si>
  <si>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</si>
  <si>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</si>
  <si>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</si>
  <si>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</si>
  <si>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ОУД.07</t>
  </si>
  <si>
    <t>Информатика</t>
  </si>
  <si>
    <t>ОУД.08</t>
  </si>
  <si>
    <t>ОУД.09</t>
  </si>
  <si>
    <t>ОУД.10</t>
  </si>
  <si>
    <t>Обществознание (вкл. экономику и право)</t>
  </si>
  <si>
    <t>ОУД.11</t>
  </si>
  <si>
    <t>ОУД.12</t>
  </si>
  <si>
    <t>География</t>
  </si>
  <si>
    <t>ОУД.13</t>
  </si>
  <si>
    <t>Экология</t>
  </si>
  <si>
    <t>ОУД.14</t>
  </si>
  <si>
    <t>Математическое моделирование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</si>
  <si>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27.02.02</t>
    </r>
    <r>
      <rPr>
        <b/>
        <u/>
        <sz val="16"/>
        <rFont val="Times New Roman"/>
        <family val="1"/>
        <charset val="204"/>
      </rPr>
      <t xml:space="preserve"> Техничекое регулирование и управление качеством</t>
    </r>
  </si>
  <si>
    <t>Организация контроля качества услуг</t>
  </si>
  <si>
    <t>УП.02</t>
  </si>
  <si>
    <t xml:space="preserve">Внедрение новых методов и средств технического контроля </t>
  </si>
  <si>
    <t>ОП.19</t>
  </si>
  <si>
    <t>Физические основы измерений</t>
  </si>
  <si>
    <t>Основы выполнения работ по должности служащего  "Делопроизводитель"</t>
  </si>
  <si>
    <t>ЕН.04</t>
  </si>
  <si>
    <t>Теория вероятностей и математическая статистика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</si>
  <si>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на каждого обучающегося в год</t>
    </r>
  </si>
  <si>
    <t>Участие в проведении работ по стандартизации, подтверждению соответствия продукции, процессов, услуг, систем управления и аккредитации</t>
  </si>
  <si>
    <t xml:space="preserve">среднего общего образования </t>
  </si>
  <si>
    <t>Практика производственная (по профилю специальности)</t>
  </si>
  <si>
    <t>Практика производственная (преддипломная)</t>
  </si>
  <si>
    <t>хх</t>
  </si>
  <si>
    <t>ХХ</t>
  </si>
  <si>
    <t>-/З/-/З/-/ДЗ</t>
  </si>
  <si>
    <t>-/-/-/-/-/ДЗ</t>
  </si>
  <si>
    <t>2/4/0</t>
  </si>
  <si>
    <t>ОП.14</t>
  </si>
  <si>
    <t>государственного бюджетного профессионального                                                образовательного учреждения Ростовской области                               «Таганрогский авиационный колледж имени В.М. Петлякова»</t>
  </si>
  <si>
    <r>
      <t xml:space="preserve">                              СОГЛАСОВАНО                                                                                                                                                            Инженер по качеству - главный аудитор                           АО "325 Авиационный ремонтный завод"                                                                                                                                                                    _________________  А.А. Гаврилюк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16</t>
    </r>
    <r>
      <rPr>
        <sz val="14"/>
        <rFont val="Times New Roman"/>
        <family val="1"/>
        <charset val="204"/>
      </rPr>
      <t xml:space="preserve"> г.                      </t>
    </r>
  </si>
  <si>
    <t>Недель</t>
  </si>
  <si>
    <t>Общеобразовательный учебный цикл</t>
  </si>
  <si>
    <t>Профессиональный учебный цикл</t>
  </si>
  <si>
    <t>Общий гуманитарный и социально-экономический учебные циклы</t>
  </si>
  <si>
    <t>Математический и общий естественнонаучный учебные циклы</t>
  </si>
  <si>
    <t>Наименование учебных циклов, дисциплин, профессиональных модулей, МДК, практик</t>
  </si>
  <si>
    <t>2. План учебного процесса (основная профессиональная образовательная программа подготовки специалистов среднего звена)</t>
  </si>
  <si>
    <t>обучение по учебным циклам</t>
  </si>
  <si>
    <t>Коэффициент практикоориентированности</t>
  </si>
  <si>
    <t>Э/ДЗ</t>
  </si>
  <si>
    <t>Э/Э*</t>
  </si>
  <si>
    <t>-/Э*</t>
  </si>
  <si>
    <t>Э*</t>
  </si>
  <si>
    <t>ДЗ*</t>
  </si>
  <si>
    <t>-/ДЗ*</t>
  </si>
  <si>
    <t>ДЗ/З</t>
  </si>
  <si>
    <t>ДЗ/Э*</t>
  </si>
  <si>
    <t>ДЗ/Э</t>
  </si>
  <si>
    <t>1/11/3</t>
  </si>
  <si>
    <t>Информационные технологии в профессиональной деятельности</t>
  </si>
  <si>
    <t>Приборы и методы неразрушающего контроля материалов и изделий</t>
  </si>
  <si>
    <t>МДК.03.02</t>
  </si>
  <si>
    <t>МДК.01.02</t>
  </si>
  <si>
    <t>0/4/1</t>
  </si>
  <si>
    <t>-/'-/'-/ДЗ</t>
  </si>
  <si>
    <t>Выполнение работ по одной или нескольким профессиям рабочего, должностям служащего "Делопроизводитель"</t>
  </si>
  <si>
    <t>0/12/6</t>
  </si>
  <si>
    <t>-/-/ДЗ</t>
  </si>
  <si>
    <t>Допуски, посадки и технические измерения</t>
  </si>
  <si>
    <t>0/9/6</t>
  </si>
  <si>
    <t>0/21/12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</si>
  <si>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_________________ Л.П. Кислова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15</t>
    </r>
    <r>
      <rPr>
        <sz val="14"/>
        <rFont val="Times New Roman"/>
        <family val="1"/>
        <charset val="204"/>
      </rPr>
      <t xml:space="preserve"> г.                      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</si>
</sst>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7" fillId="2" borderId="31" applyNumberFormat="0" applyAlignment="0" applyProtection="0"/>
    <xf numFmtId="44" fontId="1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/>
    <xf numFmtId="0" fontId="10" fillId="4" borderId="3" xfId="0" applyFont="1" applyFill="1" applyBorder="1" applyAlignment="1">
      <alignment vertical="center" textRotation="90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0" xfId="0" applyFont="1" applyFill="1" applyBorder="1"/>
    <xf numFmtId="0" fontId="10" fillId="4" borderId="7" xfId="0" applyFont="1" applyFill="1" applyBorder="1"/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" borderId="16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horizontal="center"/>
    </xf>
    <xf numFmtId="0" fontId="18" fillId="0" borderId="1" xfId="0" quotePrefix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textRotation="90"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49" fontId="23" fillId="0" borderId="1" xfId="0" applyNumberFormat="1" applyFont="1" applyBorder="1" applyAlignment="1" applyProtection="1">
      <alignment horizontal="center" vertical="center" shrinkToFit="1"/>
      <protection hidden="1"/>
    </xf>
    <xf numFmtId="49" fontId="23" fillId="0" borderId="2" xfId="0" applyNumberFormat="1" applyFont="1" applyBorder="1" applyAlignment="1" applyProtection="1">
      <alignment horizontal="center" vertical="center" shrinkToFit="1"/>
      <protection hidden="1"/>
    </xf>
    <xf numFmtId="1" fontId="23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0" fillId="0" borderId="38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2" fillId="0" borderId="38" xfId="0" applyNumberFormat="1" applyFont="1" applyFill="1" applyBorder="1" applyAlignment="1" applyProtection="1">
      <alignment horizontal="center"/>
      <protection hidden="1"/>
    </xf>
    <xf numFmtId="49" fontId="0" fillId="0" borderId="38" xfId="0" applyNumberFormat="1" applyBorder="1" applyAlignment="1" applyProtection="1">
      <alignment horizontal="center"/>
      <protection hidden="1"/>
    </xf>
    <xf numFmtId="49" fontId="26" fillId="0" borderId="38" xfId="0" applyNumberFormat="1" applyFon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4" fillId="8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textRotation="90"/>
    </xf>
    <xf numFmtId="0" fontId="10" fillId="3" borderId="3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/>
    </xf>
    <xf numFmtId="49" fontId="25" fillId="6" borderId="3" xfId="0" applyNumberFormat="1" applyFont="1" applyFill="1" applyBorder="1" applyAlignment="1" applyProtection="1">
      <alignment vertical="center"/>
      <protection locked="0"/>
    </xf>
    <xf numFmtId="49" fontId="25" fillId="6" borderId="1" xfId="0" applyNumberFormat="1" applyFont="1" applyFill="1" applyBorder="1" applyAlignment="1" applyProtection="1">
      <alignment vertical="center"/>
      <protection locked="0"/>
    </xf>
    <xf numFmtId="49" fontId="22" fillId="0" borderId="38" xfId="0" applyNumberFormat="1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9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 wrapText="1"/>
    </xf>
    <xf numFmtId="49" fontId="10" fillId="9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/>
    </xf>
    <xf numFmtId="0" fontId="10" fillId="10" borderId="15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49" fontId="25" fillId="6" borderId="5" xfId="0" applyNumberFormat="1" applyFont="1" applyFill="1" applyBorder="1" applyAlignment="1" applyProtection="1">
      <alignment horizontal="center" vertical="center"/>
      <protection locked="0"/>
    </xf>
    <xf numFmtId="49" fontId="25" fillId="6" borderId="3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NumberFormat="1" applyFill="1" applyBorder="1" applyAlignment="1" applyProtection="1">
      <alignment horizontal="center" vertical="center"/>
      <protection hidden="1"/>
    </xf>
    <xf numFmtId="49" fontId="25" fillId="6" borderId="5" xfId="0" applyNumberFormat="1" applyFont="1" applyFill="1" applyBorder="1" applyAlignment="1" applyProtection="1">
      <alignment vertical="center"/>
      <protection locked="0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49" fontId="25" fillId="6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0" fillId="4" borderId="0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 vertical="center" textRotation="90"/>
    </xf>
    <xf numFmtId="0" fontId="10" fillId="4" borderId="28" xfId="0" applyFont="1" applyFill="1" applyBorder="1" applyAlignment="1">
      <alignment horizontal="center" vertical="center" textRotation="90"/>
    </xf>
    <xf numFmtId="0" fontId="10" fillId="4" borderId="16" xfId="0" applyFont="1" applyFill="1" applyBorder="1" applyAlignment="1">
      <alignment horizontal="center" vertical="center" textRotation="90"/>
    </xf>
    <xf numFmtId="0" fontId="10" fillId="4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center" vertical="center" textRotation="90" wrapText="1"/>
    </xf>
    <xf numFmtId="0" fontId="10" fillId="4" borderId="3" xfId="0" applyFont="1" applyFill="1" applyBorder="1" applyAlignment="1">
      <alignment horizontal="center" vertical="center" textRotation="90" wrapText="1"/>
    </xf>
    <xf numFmtId="0" fontId="10" fillId="4" borderId="5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5" xfId="0" applyFont="1" applyFill="1" applyBorder="1" applyAlignment="1">
      <alignment horizontal="center" vertical="center" textRotation="90" wrapText="1"/>
    </xf>
    <xf numFmtId="0" fontId="10" fillId="4" borderId="23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49" fontId="0" fillId="6" borderId="5" xfId="0" applyNumberForma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/>
      <protection locked="0"/>
    </xf>
    <xf numFmtId="49" fontId="25" fillId="6" borderId="5" xfId="0" applyNumberFormat="1" applyFont="1" applyFill="1" applyBorder="1" applyAlignment="1" applyProtection="1">
      <alignment horizontal="center" vertical="center"/>
      <protection locked="0"/>
    </xf>
    <xf numFmtId="49" fontId="25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49" fontId="0" fillId="7" borderId="0" xfId="0" applyNumberFormat="1" applyFill="1" applyAlignment="1" applyProtection="1">
      <alignment horizontal="left" vertical="top" wrapText="1"/>
      <protection locked="0"/>
    </xf>
    <xf numFmtId="49" fontId="0" fillId="7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26" fillId="6" borderId="5" xfId="0" applyNumberFormat="1" applyFont="1" applyFill="1" applyBorder="1" applyAlignment="1" applyProtection="1">
      <alignment horizontal="center" vertical="center"/>
      <protection locked="0"/>
    </xf>
    <xf numFmtId="49" fontId="26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11" borderId="5" xfId="0" applyFill="1" applyBorder="1" applyAlignment="1" applyProtection="1">
      <alignment horizontal="center" vertical="center"/>
      <protection hidden="1"/>
    </xf>
    <xf numFmtId="0" fontId="0" fillId="11" borderId="3" xfId="0" applyFill="1" applyBorder="1" applyAlignment="1" applyProtection="1">
      <alignment horizontal="center" vertical="center"/>
      <protection hidden="1"/>
    </xf>
    <xf numFmtId="0" fontId="1" fillId="11" borderId="5" xfId="0" applyFont="1" applyFill="1" applyBorder="1" applyAlignment="1" applyProtection="1">
      <alignment horizontal="center" vertical="center"/>
      <protection hidden="1"/>
    </xf>
    <xf numFmtId="0" fontId="1" fillId="11" borderId="3" xfId="0" applyFont="1" applyFill="1" applyBorder="1" applyAlignment="1" applyProtection="1">
      <alignment horizontal="center" vertical="center"/>
      <protection hidden="1"/>
    </xf>
    <xf numFmtId="49" fontId="0" fillId="7" borderId="0" xfId="2" applyNumberFormat="1" applyFont="1" applyFill="1" applyAlignment="1" applyProtection="1">
      <alignment horizontal="left" vertical="top" wrapText="1"/>
      <protection locked="0"/>
    </xf>
    <xf numFmtId="0" fontId="0" fillId="11" borderId="5" xfId="0" applyNumberFormat="1" applyFill="1" applyBorder="1" applyAlignment="1" applyProtection="1">
      <alignment horizontal="center" vertical="center"/>
      <protection hidden="1"/>
    </xf>
    <xf numFmtId="0" fontId="0" fillId="11" borderId="3" xfId="0" applyNumberForma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1" fillId="6" borderId="5" xfId="0" applyNumberFormat="1" applyFont="1" applyFill="1" applyBorder="1" applyAlignment="1" applyProtection="1">
      <alignment horizontal="center" vertical="center"/>
      <protection locked="0"/>
    </xf>
    <xf numFmtId="49" fontId="21" fillId="0" borderId="5" xfId="0" applyNumberFormat="1" applyFont="1" applyBorder="1" applyAlignment="1" applyProtection="1">
      <alignment horizontal="center" vertical="center" textRotation="90"/>
      <protection hidden="1"/>
    </xf>
    <xf numFmtId="49" fontId="21" fillId="0" borderId="4" xfId="0" applyNumberFormat="1" applyFont="1" applyBorder="1" applyAlignment="1" applyProtection="1">
      <alignment horizontal="center" vertical="center" textRotation="90"/>
      <protection hidden="1"/>
    </xf>
    <xf numFmtId="49" fontId="21" fillId="0" borderId="3" xfId="0" applyNumberFormat="1" applyFont="1" applyBorder="1" applyAlignment="1" applyProtection="1">
      <alignment horizontal="center" vertical="center" textRotation="90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49" fontId="2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49" fontId="22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0" fontId="22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1" fillId="0" borderId="5" xfId="0" applyFont="1" applyFill="1" applyBorder="1" applyAlignment="1" applyProtection="1">
      <alignment horizontal="center" vertical="center" textRotation="90" wrapText="1"/>
      <protection hidden="1"/>
    </xf>
    <xf numFmtId="0" fontId="1" fillId="0" borderId="4" xfId="0" applyFont="1" applyFill="1" applyBorder="1" applyAlignment="1" applyProtection="1">
      <alignment horizontal="center" vertical="center" textRotation="90" wrapText="1"/>
      <protection hidden="1"/>
    </xf>
    <xf numFmtId="0" fontId="1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Вычисление" xfId="1"/>
    <cellStyle name="Денежный" xfId="2" builtinId="4"/>
    <cellStyle name="Обычный" xfId="0" builtinId="0"/>
  </cellStyles>
  <dxfs count="4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baryshnikova\NBaryshnikova\&#1055;&#1054;%20&#1053;&#1054;&#1042;&#1067;&#1052;%20&#1057;&#1058;&#1040;&#1053;&#1044;&#1040;&#1056;&#1058;&#1040;&#1052;\&#1064;&#1072;&#1073;&#1083;&#1086;&#1085;&#1099;%20&#1059;&#1055;\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90" workbookViewId="0">
      <selection activeCell="J1" sqref="J1:N4"/>
    </sheetView>
  </sheetViews>
  <sheetFormatPr defaultRowHeight="12.75"/>
  <cols>
    <col min="1" max="5" width="10.7109375" customWidth="1"/>
  </cols>
  <sheetData>
    <row r="1" spans="1:15" ht="12.75" customHeight="1">
      <c r="A1" s="166" t="s">
        <v>260</v>
      </c>
      <c r="B1" s="166"/>
      <c r="C1" s="166"/>
      <c r="D1" s="166"/>
      <c r="E1" s="166"/>
      <c r="J1" s="166" t="s">
        <v>292</v>
      </c>
      <c r="K1" s="166"/>
      <c r="L1" s="166"/>
      <c r="M1" s="166"/>
      <c r="N1" s="166"/>
    </row>
    <row r="2" spans="1:15" ht="15.75" customHeight="1">
      <c r="A2" s="166"/>
      <c r="B2" s="166"/>
      <c r="C2" s="166"/>
      <c r="D2" s="166"/>
      <c r="E2" s="166"/>
      <c r="F2" s="3"/>
      <c r="J2" s="166"/>
      <c r="K2" s="166"/>
      <c r="L2" s="166"/>
      <c r="M2" s="166"/>
      <c r="N2" s="166"/>
    </row>
    <row r="3" spans="1:15" ht="18.75">
      <c r="A3" s="166"/>
      <c r="B3" s="166"/>
      <c r="C3" s="166"/>
      <c r="D3" s="166"/>
      <c r="E3" s="166"/>
      <c r="F3" s="2"/>
      <c r="G3" s="2"/>
      <c r="H3" s="2"/>
      <c r="I3" s="2"/>
      <c r="J3" s="166"/>
      <c r="K3" s="166"/>
      <c r="L3" s="166"/>
      <c r="M3" s="166"/>
      <c r="N3" s="166"/>
    </row>
    <row r="4" spans="1:15" ht="26.25" customHeight="1">
      <c r="A4" s="166"/>
      <c r="B4" s="166"/>
      <c r="C4" s="166"/>
      <c r="D4" s="166"/>
      <c r="E4" s="166"/>
      <c r="J4" s="166"/>
      <c r="K4" s="166"/>
      <c r="L4" s="166"/>
      <c r="M4" s="166"/>
      <c r="N4" s="166"/>
    </row>
    <row r="7" spans="1:15" ht="25.5">
      <c r="E7" s="167" t="s">
        <v>47</v>
      </c>
      <c r="F7" s="167"/>
      <c r="G7" s="167"/>
      <c r="H7" s="167"/>
      <c r="I7" s="167"/>
      <c r="J7" s="167"/>
    </row>
    <row r="8" spans="1:15" ht="18.75">
      <c r="F8" s="5"/>
      <c r="G8" s="5"/>
      <c r="H8" s="5"/>
      <c r="I8" s="5"/>
      <c r="J8" s="5"/>
    </row>
    <row r="9" spans="1:15" ht="81" customHeight="1">
      <c r="C9" s="164" t="s">
        <v>259</v>
      </c>
      <c r="D9" s="164"/>
      <c r="E9" s="164"/>
      <c r="F9" s="164"/>
      <c r="G9" s="164"/>
      <c r="H9" s="164"/>
      <c r="I9" s="164"/>
      <c r="J9" s="164"/>
      <c r="K9" s="164"/>
      <c r="L9" s="164"/>
      <c r="O9" s="6"/>
    </row>
    <row r="11" spans="1:15" ht="20.25" customHeight="1">
      <c r="C11" s="164" t="s">
        <v>239</v>
      </c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5" ht="41.25" customHeight="1"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1:15" ht="18" customHeight="1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20.25" customHeight="1">
      <c r="D14" s="164" t="s">
        <v>105</v>
      </c>
      <c r="E14" s="164"/>
      <c r="F14" s="164"/>
      <c r="G14" s="164"/>
      <c r="H14" s="164"/>
      <c r="I14" s="164"/>
      <c r="J14" s="164"/>
      <c r="K14" s="164"/>
    </row>
    <row r="15" spans="1:15" ht="20.25" customHeight="1">
      <c r="D15" s="168"/>
      <c r="E15" s="168"/>
      <c r="F15" s="168"/>
      <c r="G15" s="168"/>
      <c r="H15" s="168"/>
      <c r="I15" s="168"/>
      <c r="J15" s="168"/>
      <c r="K15" s="168"/>
    </row>
    <row r="17" spans="9:14" ht="38.25" customHeight="1">
      <c r="J17" s="163" t="s">
        <v>106</v>
      </c>
      <c r="K17" s="163"/>
      <c r="L17" s="163"/>
      <c r="M17" s="163"/>
      <c r="N17" s="163"/>
    </row>
    <row r="18" spans="9:14" ht="18.75">
      <c r="J18" s="63"/>
      <c r="K18" s="63"/>
      <c r="L18" s="63"/>
      <c r="M18" s="63"/>
      <c r="N18" s="63"/>
    </row>
    <row r="19" spans="9:14" ht="18.75" customHeight="1">
      <c r="J19" s="163" t="s">
        <v>63</v>
      </c>
      <c r="K19" s="163"/>
      <c r="L19" s="163"/>
      <c r="M19" s="163"/>
      <c r="N19" s="163"/>
    </row>
    <row r="20" spans="9:14" ht="36.75" customHeight="1">
      <c r="J20" s="163" t="s">
        <v>107</v>
      </c>
      <c r="K20" s="163"/>
      <c r="L20" s="163"/>
      <c r="M20" s="163"/>
      <c r="N20" s="163"/>
    </row>
    <row r="21" spans="9:14" ht="24.95" customHeight="1">
      <c r="J21" s="165" t="s">
        <v>64</v>
      </c>
      <c r="K21" s="163"/>
      <c r="L21" s="163"/>
      <c r="M21" s="163"/>
      <c r="N21" s="163"/>
    </row>
    <row r="23" spans="9:14" ht="18.75">
      <c r="J23" s="163" t="s">
        <v>108</v>
      </c>
      <c r="K23" s="163"/>
      <c r="L23" s="163"/>
      <c r="M23" s="163"/>
      <c r="N23" s="163"/>
    </row>
    <row r="24" spans="9:14" ht="12" customHeight="1">
      <c r="J24" s="165" t="s">
        <v>250</v>
      </c>
      <c r="K24" s="163"/>
      <c r="L24" s="163"/>
      <c r="M24" s="163"/>
      <c r="N24" s="163"/>
    </row>
    <row r="25" spans="9:14" ht="13.5" customHeight="1">
      <c r="J25" s="163"/>
      <c r="K25" s="163"/>
      <c r="L25" s="163"/>
      <c r="M25" s="163"/>
      <c r="N25" s="163"/>
    </row>
    <row r="28" spans="9:14" ht="18.75">
      <c r="M28" s="2"/>
      <c r="N28" s="2"/>
    </row>
    <row r="30" spans="9:14" ht="15.75">
      <c r="I30" s="4"/>
      <c r="J30" s="4"/>
      <c r="K30" s="4"/>
      <c r="L30" s="4"/>
    </row>
    <row r="32" spans="9:14">
      <c r="K32" s="1"/>
    </row>
    <row r="33" spans="11:11">
      <c r="K33" s="1"/>
    </row>
    <row r="34" spans="11:11">
      <c r="K34" s="1"/>
    </row>
  </sheetData>
  <sheetProtection password="CE20" sheet="1" objects="1" scenarios="1" selectLockedCells="1" selectUnlockedCells="1"/>
  <mergeCells count="13">
    <mergeCell ref="J1:N4"/>
    <mergeCell ref="C9:L9"/>
    <mergeCell ref="E7:J7"/>
    <mergeCell ref="D14:K14"/>
    <mergeCell ref="D15:K15"/>
    <mergeCell ref="A1:E4"/>
    <mergeCell ref="J17:N17"/>
    <mergeCell ref="C11:L12"/>
    <mergeCell ref="J23:N23"/>
    <mergeCell ref="J24:N25"/>
    <mergeCell ref="J21:N21"/>
    <mergeCell ref="J20:N20"/>
    <mergeCell ref="J19:N19"/>
  </mergeCells>
  <phoneticPr fontId="2" type="noConversion"/>
  <printOptions horizontalCentered="1" verticalCentered="1"/>
  <pageMargins left="0.55118110236220474" right="0.39370078740157483" top="0.39370078740157483" bottom="0.39370078740157483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8"/>
  <sheetViews>
    <sheetView view="pageBreakPreview" zoomScale="75" zoomScaleNormal="90" zoomScaleSheetLayoutView="75" workbookViewId="0">
      <pane ySplit="7" topLeftCell="A74" activePane="bottomLeft" state="frozen"/>
      <selection pane="bottomLeft" activeCell="D70" sqref="D70"/>
    </sheetView>
  </sheetViews>
  <sheetFormatPr defaultRowHeight="15"/>
  <cols>
    <col min="1" max="1" width="12.42578125" customWidth="1"/>
    <col min="2" max="2" width="70.7109375" customWidth="1"/>
    <col min="3" max="3" width="10.7109375" style="138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7" width="6.42578125" customWidth="1"/>
    <col min="18" max="19" width="5.7109375" customWidth="1"/>
    <col min="20" max="20" width="10.140625" bestFit="1" customWidth="1"/>
  </cols>
  <sheetData>
    <row r="1" spans="1:56" ht="15.75">
      <c r="A1" s="205" t="s">
        <v>267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67"/>
    </row>
    <row r="2" spans="1:56" ht="12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56" s="28" customFormat="1" ht="30" customHeight="1">
      <c r="A3" s="170" t="s">
        <v>5</v>
      </c>
      <c r="B3" s="177" t="s">
        <v>266</v>
      </c>
      <c r="C3" s="179" t="s">
        <v>6</v>
      </c>
      <c r="D3" s="189" t="s">
        <v>7</v>
      </c>
      <c r="E3" s="190"/>
      <c r="F3" s="190"/>
      <c r="G3" s="190"/>
      <c r="H3" s="190"/>
      <c r="I3" s="191"/>
      <c r="J3" s="186" t="s">
        <v>11</v>
      </c>
      <c r="K3" s="187"/>
      <c r="L3" s="187"/>
      <c r="M3" s="187"/>
      <c r="N3" s="187"/>
      <c r="O3" s="187"/>
      <c r="P3" s="187"/>
      <c r="Q3" s="188"/>
      <c r="R3" s="71"/>
      <c r="S3" s="71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</row>
    <row r="4" spans="1:56" s="28" customFormat="1" ht="30.95" customHeight="1">
      <c r="A4" s="171"/>
      <c r="B4" s="178"/>
      <c r="C4" s="180"/>
      <c r="D4" s="182" t="s">
        <v>8</v>
      </c>
      <c r="E4" s="185" t="s">
        <v>13</v>
      </c>
      <c r="F4" s="192" t="s">
        <v>9</v>
      </c>
      <c r="G4" s="193"/>
      <c r="H4" s="193"/>
      <c r="I4" s="194"/>
      <c r="J4" s="208" t="s">
        <v>2</v>
      </c>
      <c r="K4" s="209"/>
      <c r="L4" s="208" t="s">
        <v>3</v>
      </c>
      <c r="M4" s="211"/>
      <c r="N4" s="208" t="s">
        <v>4</v>
      </c>
      <c r="O4" s="209"/>
      <c r="P4" s="208" t="s">
        <v>49</v>
      </c>
      <c r="Q4" s="210"/>
      <c r="R4" s="169"/>
      <c r="S4" s="169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1:56" s="28" customFormat="1" ht="14.45" customHeight="1">
      <c r="A5" s="171"/>
      <c r="B5" s="178"/>
      <c r="C5" s="180"/>
      <c r="D5" s="183"/>
      <c r="E5" s="180"/>
      <c r="F5" s="182" t="s">
        <v>12</v>
      </c>
      <c r="G5" s="212" t="s">
        <v>10</v>
      </c>
      <c r="H5" s="213"/>
      <c r="I5" s="214"/>
      <c r="J5" s="175" t="s">
        <v>70</v>
      </c>
      <c r="K5" s="175" t="s">
        <v>71</v>
      </c>
      <c r="L5" s="175" t="s">
        <v>96</v>
      </c>
      <c r="M5" s="175" t="s">
        <v>209</v>
      </c>
      <c r="N5" s="175" t="s">
        <v>208</v>
      </c>
      <c r="O5" s="175" t="s">
        <v>207</v>
      </c>
      <c r="P5" s="175" t="s">
        <v>211</v>
      </c>
      <c r="Q5" s="206" t="s">
        <v>210</v>
      </c>
      <c r="R5" s="173"/>
      <c r="S5" s="173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</row>
    <row r="6" spans="1:56" s="28" customFormat="1" ht="150" customHeight="1">
      <c r="A6" s="172"/>
      <c r="B6" s="176"/>
      <c r="C6" s="181"/>
      <c r="D6" s="184"/>
      <c r="E6" s="181"/>
      <c r="F6" s="184"/>
      <c r="G6" s="107" t="s">
        <v>41</v>
      </c>
      <c r="H6" s="29" t="s">
        <v>42</v>
      </c>
      <c r="I6" s="83" t="s">
        <v>43</v>
      </c>
      <c r="J6" s="176"/>
      <c r="K6" s="176"/>
      <c r="L6" s="176"/>
      <c r="M6" s="176"/>
      <c r="N6" s="176"/>
      <c r="O6" s="176"/>
      <c r="P6" s="176"/>
      <c r="Q6" s="207"/>
      <c r="R6" s="173"/>
      <c r="S6" s="173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</row>
    <row r="7" spans="1:56" s="43" customFormat="1" ht="15.75">
      <c r="A7" s="46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47">
        <v>17</v>
      </c>
      <c r="R7" s="72"/>
      <c r="S7" s="72"/>
      <c r="T7" s="44" t="s">
        <v>75</v>
      </c>
      <c r="U7" s="44" t="s">
        <v>76</v>
      </c>
    </row>
    <row r="8" spans="1:56" s="26" customFormat="1" ht="36" customHeight="1">
      <c r="A8" s="48" t="s">
        <v>14</v>
      </c>
      <c r="B8" s="41" t="s">
        <v>262</v>
      </c>
      <c r="C8" s="130" t="s">
        <v>279</v>
      </c>
      <c r="D8" s="42">
        <f>SUM(D9:D22)</f>
        <v>2106</v>
      </c>
      <c r="E8" s="42">
        <f t="shared" ref="E8:Q8" si="0">SUM(E9:E22)</f>
        <v>702</v>
      </c>
      <c r="F8" s="42">
        <f t="shared" si="0"/>
        <v>1404</v>
      </c>
      <c r="G8" s="42">
        <f t="shared" si="0"/>
        <v>969</v>
      </c>
      <c r="H8" s="42">
        <f t="shared" si="0"/>
        <v>435</v>
      </c>
      <c r="I8" s="42">
        <f t="shared" si="0"/>
        <v>0</v>
      </c>
      <c r="J8" s="42">
        <f t="shared" si="0"/>
        <v>612</v>
      </c>
      <c r="K8" s="42">
        <f t="shared" si="0"/>
        <v>792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108">
        <f t="shared" si="0"/>
        <v>0</v>
      </c>
      <c r="R8" s="73"/>
      <c r="S8" s="73"/>
      <c r="T8" s="174" t="s">
        <v>77</v>
      </c>
      <c r="U8" s="174"/>
    </row>
    <row r="9" spans="1:56" ht="18" customHeight="1">
      <c r="A9" s="49" t="s">
        <v>218</v>
      </c>
      <c r="B9" s="11" t="s">
        <v>219</v>
      </c>
      <c r="C9" s="139" t="s">
        <v>278</v>
      </c>
      <c r="D9" s="10">
        <f t="shared" ref="D9:D22" si="1">E9+F9</f>
        <v>293</v>
      </c>
      <c r="E9" s="10">
        <v>98</v>
      </c>
      <c r="F9" s="10">
        <f t="shared" ref="F9:F22" si="2">J9+K9+L9+M9+N9+O9</f>
        <v>195</v>
      </c>
      <c r="G9" s="10">
        <f t="shared" ref="G9:G22" si="3">F9-H9-I9</f>
        <v>195</v>
      </c>
      <c r="H9" s="10">
        <v>0</v>
      </c>
      <c r="I9" s="10">
        <v>0</v>
      </c>
      <c r="J9" s="10">
        <v>85</v>
      </c>
      <c r="K9" s="10">
        <v>110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50">
        <v>0</v>
      </c>
      <c r="R9" s="74"/>
      <c r="S9" s="74"/>
      <c r="T9" s="45">
        <f>SUM(J9:K22)/39</f>
        <v>36</v>
      </c>
      <c r="U9" s="45">
        <f>SUM(D9:D22)/39</f>
        <v>54</v>
      </c>
    </row>
    <row r="10" spans="1:56" ht="18" customHeight="1">
      <c r="A10" s="49" t="s">
        <v>220</v>
      </c>
      <c r="B10" s="11" t="s">
        <v>23</v>
      </c>
      <c r="C10" s="12" t="s">
        <v>66</v>
      </c>
      <c r="D10" s="10">
        <f t="shared" si="1"/>
        <v>175</v>
      </c>
      <c r="E10" s="10">
        <v>58</v>
      </c>
      <c r="F10" s="10">
        <f t="shared" si="2"/>
        <v>117</v>
      </c>
      <c r="G10" s="10">
        <f t="shared" si="3"/>
        <v>2</v>
      </c>
      <c r="H10" s="10">
        <v>115</v>
      </c>
      <c r="I10" s="10">
        <v>0</v>
      </c>
      <c r="J10" s="10">
        <v>58</v>
      </c>
      <c r="K10" s="10">
        <v>59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50">
        <v>0</v>
      </c>
      <c r="R10" s="74"/>
      <c r="S10" s="74"/>
    </row>
    <row r="11" spans="1:56" ht="18" customHeight="1">
      <c r="A11" s="54" t="s">
        <v>221</v>
      </c>
      <c r="B11" s="23" t="s">
        <v>222</v>
      </c>
      <c r="C11" s="105" t="s">
        <v>272</v>
      </c>
      <c r="D11" s="13">
        <f t="shared" si="1"/>
        <v>351</v>
      </c>
      <c r="E11" s="13">
        <v>117</v>
      </c>
      <c r="F11" s="13">
        <f t="shared" si="2"/>
        <v>234</v>
      </c>
      <c r="G11" s="13">
        <f t="shared" si="3"/>
        <v>156</v>
      </c>
      <c r="H11" s="13">
        <v>78</v>
      </c>
      <c r="I11" s="13">
        <v>0</v>
      </c>
      <c r="J11" s="13">
        <v>112</v>
      </c>
      <c r="K11" s="13">
        <v>122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55">
        <v>0</v>
      </c>
      <c r="R11" s="74"/>
      <c r="S11" s="74"/>
    </row>
    <row r="12" spans="1:56" ht="18" customHeight="1">
      <c r="A12" s="49" t="s">
        <v>223</v>
      </c>
      <c r="B12" s="11" t="s">
        <v>22</v>
      </c>
      <c r="C12" s="12" t="s">
        <v>66</v>
      </c>
      <c r="D12" s="10">
        <f t="shared" si="1"/>
        <v>176</v>
      </c>
      <c r="E12" s="10">
        <v>59</v>
      </c>
      <c r="F12" s="10">
        <f t="shared" si="2"/>
        <v>117</v>
      </c>
      <c r="G12" s="10">
        <f t="shared" si="3"/>
        <v>117</v>
      </c>
      <c r="H12" s="10">
        <v>0</v>
      </c>
      <c r="I12" s="10">
        <v>0</v>
      </c>
      <c r="J12" s="10">
        <v>34</v>
      </c>
      <c r="K12" s="10">
        <v>83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50">
        <v>0</v>
      </c>
      <c r="R12" s="74"/>
      <c r="S12" s="74"/>
    </row>
    <row r="13" spans="1:56" ht="18" customHeight="1">
      <c r="A13" s="49" t="s">
        <v>224</v>
      </c>
      <c r="B13" s="11" t="s">
        <v>24</v>
      </c>
      <c r="C13" s="137" t="s">
        <v>276</v>
      </c>
      <c r="D13" s="10">
        <f t="shared" si="1"/>
        <v>176</v>
      </c>
      <c r="E13" s="10">
        <v>59</v>
      </c>
      <c r="F13" s="10">
        <f>J13+K13+L13+M13+N13+O13</f>
        <v>117</v>
      </c>
      <c r="G13" s="10">
        <f t="shared" si="3"/>
        <v>2</v>
      </c>
      <c r="H13" s="10">
        <v>115</v>
      </c>
      <c r="I13" s="10">
        <v>0</v>
      </c>
      <c r="J13" s="10">
        <v>51</v>
      </c>
      <c r="K13" s="10">
        <v>66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50">
        <v>0</v>
      </c>
      <c r="R13" s="74"/>
      <c r="S13" s="74"/>
    </row>
    <row r="14" spans="1:56" ht="18" customHeight="1">
      <c r="A14" s="49" t="s">
        <v>225</v>
      </c>
      <c r="B14" s="11" t="s">
        <v>69</v>
      </c>
      <c r="C14" s="12" t="s">
        <v>66</v>
      </c>
      <c r="D14" s="10">
        <f t="shared" si="1"/>
        <v>105</v>
      </c>
      <c r="E14" s="10">
        <v>35</v>
      </c>
      <c r="F14" s="10">
        <f t="shared" si="2"/>
        <v>70</v>
      </c>
      <c r="G14" s="10">
        <f t="shared" si="3"/>
        <v>50</v>
      </c>
      <c r="H14" s="10">
        <v>20</v>
      </c>
      <c r="I14" s="10">
        <v>0</v>
      </c>
      <c r="J14" s="10">
        <v>32</v>
      </c>
      <c r="K14" s="10">
        <v>38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50">
        <v>0</v>
      </c>
      <c r="R14" s="74"/>
      <c r="S14" s="74"/>
    </row>
    <row r="15" spans="1:56" ht="18" customHeight="1">
      <c r="A15" s="49" t="s">
        <v>226</v>
      </c>
      <c r="B15" s="11" t="s">
        <v>227</v>
      </c>
      <c r="C15" s="12" t="s">
        <v>66</v>
      </c>
      <c r="D15" s="10">
        <f t="shared" si="1"/>
        <v>150</v>
      </c>
      <c r="E15" s="10">
        <v>50</v>
      </c>
      <c r="F15" s="10">
        <f t="shared" si="2"/>
        <v>100</v>
      </c>
      <c r="G15" s="10">
        <f t="shared" si="3"/>
        <v>70</v>
      </c>
      <c r="H15" s="10">
        <v>30</v>
      </c>
      <c r="I15" s="10">
        <v>0</v>
      </c>
      <c r="J15" s="10">
        <v>34</v>
      </c>
      <c r="K15" s="10">
        <v>66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50">
        <v>0</v>
      </c>
      <c r="R15" s="74"/>
      <c r="S15" s="74"/>
    </row>
    <row r="16" spans="1:56" ht="18" customHeight="1">
      <c r="A16" s="49" t="s">
        <v>228</v>
      </c>
      <c r="B16" s="11" t="s">
        <v>100</v>
      </c>
      <c r="C16" s="12" t="s">
        <v>65</v>
      </c>
      <c r="D16" s="10">
        <f t="shared" si="1"/>
        <v>181</v>
      </c>
      <c r="E16" s="10">
        <v>60</v>
      </c>
      <c r="F16" s="10">
        <f t="shared" si="2"/>
        <v>121</v>
      </c>
      <c r="G16" s="10">
        <f t="shared" si="3"/>
        <v>91</v>
      </c>
      <c r="H16" s="10">
        <v>30</v>
      </c>
      <c r="I16" s="10">
        <v>0</v>
      </c>
      <c r="J16" s="10">
        <v>68</v>
      </c>
      <c r="K16" s="10">
        <v>53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50">
        <v>0</v>
      </c>
      <c r="R16" s="74"/>
      <c r="S16" s="74"/>
    </row>
    <row r="17" spans="1:24" ht="18" customHeight="1">
      <c r="A17" s="49" t="s">
        <v>229</v>
      </c>
      <c r="B17" s="11" t="s">
        <v>98</v>
      </c>
      <c r="C17" s="12" t="s">
        <v>275</v>
      </c>
      <c r="D17" s="10">
        <f t="shared" si="1"/>
        <v>117</v>
      </c>
      <c r="E17" s="10">
        <v>39</v>
      </c>
      <c r="F17" s="10">
        <f t="shared" si="2"/>
        <v>78</v>
      </c>
      <c r="G17" s="10">
        <f t="shared" si="3"/>
        <v>58</v>
      </c>
      <c r="H17" s="10">
        <v>20</v>
      </c>
      <c r="I17" s="10">
        <v>0</v>
      </c>
      <c r="J17" s="10">
        <v>34</v>
      </c>
      <c r="K17" s="10">
        <v>44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50">
        <v>0</v>
      </c>
      <c r="R17" s="74"/>
      <c r="S17" s="74"/>
    </row>
    <row r="18" spans="1:24" ht="18" customHeight="1">
      <c r="A18" s="49" t="s">
        <v>230</v>
      </c>
      <c r="B18" s="11" t="s">
        <v>231</v>
      </c>
      <c r="C18" s="12" t="s">
        <v>66</v>
      </c>
      <c r="D18" s="10">
        <f t="shared" si="1"/>
        <v>162</v>
      </c>
      <c r="E18" s="10">
        <v>54</v>
      </c>
      <c r="F18" s="10">
        <f t="shared" si="2"/>
        <v>108</v>
      </c>
      <c r="G18" s="10">
        <f t="shared" si="3"/>
        <v>108</v>
      </c>
      <c r="H18" s="10">
        <v>0</v>
      </c>
      <c r="I18" s="10">
        <v>0</v>
      </c>
      <c r="J18" s="10">
        <v>34</v>
      </c>
      <c r="K18" s="10">
        <v>74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50">
        <v>0</v>
      </c>
      <c r="R18" s="74"/>
      <c r="S18" s="74"/>
    </row>
    <row r="19" spans="1:24" s="25" customFormat="1" ht="18" customHeight="1">
      <c r="A19" s="54" t="s">
        <v>232</v>
      </c>
      <c r="B19" s="23" t="s">
        <v>99</v>
      </c>
      <c r="C19" s="62" t="s">
        <v>275</v>
      </c>
      <c r="D19" s="24">
        <f t="shared" si="1"/>
        <v>54</v>
      </c>
      <c r="E19" s="24">
        <v>18</v>
      </c>
      <c r="F19" s="13">
        <f t="shared" si="2"/>
        <v>36</v>
      </c>
      <c r="G19" s="24">
        <f t="shared" si="3"/>
        <v>31</v>
      </c>
      <c r="H19" s="24">
        <v>5</v>
      </c>
      <c r="I19" s="24">
        <v>0</v>
      </c>
      <c r="J19" s="24">
        <v>0</v>
      </c>
      <c r="K19" s="24">
        <v>36</v>
      </c>
      <c r="L19" s="24">
        <v>0</v>
      </c>
      <c r="M19" s="24">
        <v>0</v>
      </c>
      <c r="N19" s="13">
        <v>0</v>
      </c>
      <c r="O19" s="13">
        <v>0</v>
      </c>
      <c r="P19" s="13">
        <v>0</v>
      </c>
      <c r="Q19" s="55">
        <v>0</v>
      </c>
      <c r="R19" s="74"/>
      <c r="S19" s="74"/>
    </row>
    <row r="20" spans="1:24" ht="18" customHeight="1">
      <c r="A20" s="49" t="s">
        <v>233</v>
      </c>
      <c r="B20" s="11" t="s">
        <v>234</v>
      </c>
      <c r="C20" s="131" t="s">
        <v>53</v>
      </c>
      <c r="D20" s="24">
        <f t="shared" si="1"/>
        <v>54</v>
      </c>
      <c r="E20" s="10">
        <v>18</v>
      </c>
      <c r="F20" s="10">
        <f t="shared" si="2"/>
        <v>36</v>
      </c>
      <c r="G20" s="10">
        <f t="shared" si="3"/>
        <v>32</v>
      </c>
      <c r="H20" s="10">
        <v>4</v>
      </c>
      <c r="I20" s="10">
        <v>0</v>
      </c>
      <c r="J20" s="10">
        <v>36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50">
        <v>0</v>
      </c>
      <c r="R20" s="74"/>
      <c r="S20" s="74"/>
    </row>
    <row r="21" spans="1:24" ht="18" customHeight="1">
      <c r="A21" s="54" t="s">
        <v>235</v>
      </c>
      <c r="B21" s="11" t="s">
        <v>236</v>
      </c>
      <c r="C21" s="62" t="s">
        <v>66</v>
      </c>
      <c r="D21" s="24">
        <f t="shared" si="1"/>
        <v>54</v>
      </c>
      <c r="E21" s="10">
        <v>18</v>
      </c>
      <c r="F21" s="10">
        <f t="shared" si="2"/>
        <v>36</v>
      </c>
      <c r="G21" s="10">
        <f t="shared" si="3"/>
        <v>28</v>
      </c>
      <c r="H21" s="10">
        <v>8</v>
      </c>
      <c r="I21" s="10">
        <v>0</v>
      </c>
      <c r="J21" s="10">
        <v>17</v>
      </c>
      <c r="K21" s="10">
        <v>19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50">
        <v>0</v>
      </c>
      <c r="R21" s="74"/>
      <c r="S21" s="74"/>
    </row>
    <row r="22" spans="1:24" ht="18" customHeight="1">
      <c r="A22" s="49" t="s">
        <v>237</v>
      </c>
      <c r="B22" s="11" t="s">
        <v>238</v>
      </c>
      <c r="C22" s="131" t="s">
        <v>277</v>
      </c>
      <c r="D22" s="24">
        <f t="shared" si="1"/>
        <v>58</v>
      </c>
      <c r="E22" s="10">
        <v>19</v>
      </c>
      <c r="F22" s="10">
        <f t="shared" si="2"/>
        <v>39</v>
      </c>
      <c r="G22" s="10">
        <f t="shared" si="3"/>
        <v>29</v>
      </c>
      <c r="H22" s="10">
        <v>10</v>
      </c>
      <c r="I22" s="10">
        <v>0</v>
      </c>
      <c r="J22" s="10">
        <v>17</v>
      </c>
      <c r="K22" s="10">
        <v>22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50">
        <v>0</v>
      </c>
      <c r="R22" s="74"/>
      <c r="S22" s="74"/>
    </row>
    <row r="23" spans="1:24" s="26" customFormat="1" ht="36" customHeight="1">
      <c r="A23" s="52" t="s">
        <v>16</v>
      </c>
      <c r="B23" s="32" t="s">
        <v>264</v>
      </c>
      <c r="C23" s="30" t="s">
        <v>257</v>
      </c>
      <c r="D23" s="31">
        <f>SUM(D24:D27)</f>
        <v>648</v>
      </c>
      <c r="E23" s="31">
        <f>SUM(E24:E27)</f>
        <v>216</v>
      </c>
      <c r="F23" s="31">
        <f>SUM(F24:F27)</f>
        <v>432</v>
      </c>
      <c r="G23" s="31">
        <f>SUM(G24:G27)</f>
        <v>30</v>
      </c>
      <c r="H23" s="31">
        <f>SUM(H24:H27)</f>
        <v>402</v>
      </c>
      <c r="I23" s="31">
        <f t="shared" ref="I23:Q23" si="4">SUM(I24:I27)</f>
        <v>0</v>
      </c>
      <c r="J23" s="31">
        <f t="shared" si="4"/>
        <v>0</v>
      </c>
      <c r="K23" s="31">
        <f t="shared" si="4"/>
        <v>0</v>
      </c>
      <c r="L23" s="31">
        <f t="shared" si="4"/>
        <v>92</v>
      </c>
      <c r="M23" s="31">
        <f t="shared" si="4"/>
        <v>72</v>
      </c>
      <c r="N23" s="31">
        <f t="shared" si="4"/>
        <v>64</v>
      </c>
      <c r="O23" s="31">
        <f t="shared" si="4"/>
        <v>112</v>
      </c>
      <c r="P23" s="31">
        <f t="shared" si="4"/>
        <v>36</v>
      </c>
      <c r="Q23" s="53">
        <f t="shared" si="4"/>
        <v>56</v>
      </c>
      <c r="R23" s="73"/>
      <c r="S23" s="73"/>
      <c r="T23" s="195" t="s">
        <v>78</v>
      </c>
      <c r="U23" s="195"/>
    </row>
    <row r="24" spans="1:24" ht="18" customHeight="1">
      <c r="A24" s="49" t="s">
        <v>17</v>
      </c>
      <c r="B24" s="11" t="s">
        <v>18</v>
      </c>
      <c r="C24" s="136" t="s">
        <v>53</v>
      </c>
      <c r="D24" s="10">
        <f>E24+F24</f>
        <v>58</v>
      </c>
      <c r="E24" s="10">
        <v>10</v>
      </c>
      <c r="F24" s="10">
        <f>J24+K24+L24+M24+N24+O24+P24+Q24</f>
        <v>48</v>
      </c>
      <c r="G24" s="10">
        <f>F24-H24</f>
        <v>14</v>
      </c>
      <c r="H24" s="10">
        <v>34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48</v>
      </c>
      <c r="P24" s="10">
        <v>0</v>
      </c>
      <c r="Q24" s="50">
        <v>0</v>
      </c>
      <c r="R24" s="74"/>
      <c r="S24" s="74"/>
      <c r="T24" s="60">
        <f>SUM(L24:L27,L30:L32,L36:L51,L55:L57,L59:L61,L64:L66,L68:L70,L72:L74)/16</f>
        <v>36</v>
      </c>
      <c r="U24" s="60">
        <f>SUM(M24:M27,M30:M32,M36:M51,M55:M57,M59:M61,M64:M66,M68:M70,M72:M74)/23</f>
        <v>36</v>
      </c>
      <c r="V24" s="60"/>
    </row>
    <row r="25" spans="1:24" ht="18" customHeight="1">
      <c r="A25" s="49" t="s">
        <v>19</v>
      </c>
      <c r="B25" s="11" t="s">
        <v>22</v>
      </c>
      <c r="C25" s="136" t="s">
        <v>53</v>
      </c>
      <c r="D25" s="10">
        <f>E25+F25</f>
        <v>58</v>
      </c>
      <c r="E25" s="10">
        <v>10</v>
      </c>
      <c r="F25" s="10">
        <f>J25+K25+L25+M25+N25+O25+P25+Q25</f>
        <v>48</v>
      </c>
      <c r="G25" s="10">
        <f>F25-H25</f>
        <v>4</v>
      </c>
      <c r="H25" s="10">
        <v>44</v>
      </c>
      <c r="I25" s="10">
        <v>0</v>
      </c>
      <c r="J25" s="10">
        <v>0</v>
      </c>
      <c r="K25" s="10">
        <v>0</v>
      </c>
      <c r="L25" s="10">
        <v>48</v>
      </c>
      <c r="M25" s="10">
        <v>0</v>
      </c>
      <c r="N25" s="10">
        <v>0</v>
      </c>
      <c r="O25" s="10">
        <v>0</v>
      </c>
      <c r="P25" s="10">
        <v>0</v>
      </c>
      <c r="Q25" s="50">
        <v>0</v>
      </c>
      <c r="R25" s="74"/>
      <c r="S25" s="74"/>
      <c r="T25" s="196" t="s">
        <v>79</v>
      </c>
      <c r="U25" s="196"/>
    </row>
    <row r="26" spans="1:24" s="26" customFormat="1" ht="18" customHeight="1">
      <c r="A26" s="49" t="s">
        <v>20</v>
      </c>
      <c r="B26" s="110" t="s">
        <v>23</v>
      </c>
      <c r="C26" s="82" t="s">
        <v>256</v>
      </c>
      <c r="D26" s="13">
        <f>E26+F26</f>
        <v>196</v>
      </c>
      <c r="E26" s="13">
        <v>28</v>
      </c>
      <c r="F26" s="13">
        <f>J26+K26+L26+M26+N26+O26+P26+Q26+R26+S26</f>
        <v>168</v>
      </c>
      <c r="G26" s="13">
        <f>F26-H26</f>
        <v>0</v>
      </c>
      <c r="H26" s="13">
        <v>168</v>
      </c>
      <c r="I26" s="13">
        <v>0</v>
      </c>
      <c r="J26" s="13">
        <v>0</v>
      </c>
      <c r="K26" s="13">
        <v>0</v>
      </c>
      <c r="L26" s="13">
        <v>22</v>
      </c>
      <c r="M26" s="13">
        <v>36</v>
      </c>
      <c r="N26" s="13">
        <v>32</v>
      </c>
      <c r="O26" s="13">
        <v>32</v>
      </c>
      <c r="P26" s="13">
        <v>18</v>
      </c>
      <c r="Q26" s="55">
        <v>28</v>
      </c>
      <c r="R26" s="75"/>
      <c r="S26" s="75"/>
      <c r="T26" s="60">
        <f>SUM(N24:N27,N30:N33,N36:N51,N54:N57,N59:N61,N63:N66,N68:N70,N72:N74)/16</f>
        <v>36</v>
      </c>
      <c r="U26" s="60">
        <f>SUM(O24:O27,O30:O33,O36:O51,O54:O57,O59:O61,O63:O66,O68:O70,O72:O74)/23</f>
        <v>36</v>
      </c>
      <c r="V26" s="60"/>
      <c r="W26" s="27"/>
      <c r="X26" s="27"/>
    </row>
    <row r="27" spans="1:24" s="26" customFormat="1" ht="18" customHeight="1">
      <c r="A27" s="49" t="s">
        <v>21</v>
      </c>
      <c r="B27" s="110" t="s">
        <v>24</v>
      </c>
      <c r="C27" s="82" t="s">
        <v>255</v>
      </c>
      <c r="D27" s="13">
        <f>E27+F27</f>
        <v>336</v>
      </c>
      <c r="E27" s="13">
        <v>168</v>
      </c>
      <c r="F27" s="13">
        <f>J27+K27+L27+M27+N27+O27+P27+Q27+R27+S27</f>
        <v>168</v>
      </c>
      <c r="G27" s="13">
        <f>F27-H27</f>
        <v>12</v>
      </c>
      <c r="H27" s="13">
        <v>156</v>
      </c>
      <c r="I27" s="13">
        <v>0</v>
      </c>
      <c r="J27" s="13">
        <v>0</v>
      </c>
      <c r="K27" s="13">
        <v>0</v>
      </c>
      <c r="L27" s="13">
        <v>22</v>
      </c>
      <c r="M27" s="13">
        <v>36</v>
      </c>
      <c r="N27" s="13">
        <v>32</v>
      </c>
      <c r="O27" s="13">
        <v>32</v>
      </c>
      <c r="P27" s="13">
        <v>18</v>
      </c>
      <c r="Q27" s="55">
        <v>28</v>
      </c>
      <c r="R27" s="75"/>
      <c r="S27" s="75"/>
      <c r="T27" s="196" t="s">
        <v>83</v>
      </c>
      <c r="U27" s="196"/>
    </row>
    <row r="28" spans="1:24" ht="3" customHeight="1">
      <c r="A28" s="49"/>
      <c r="B28" s="11"/>
      <c r="C28" s="13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50"/>
      <c r="R28" s="74"/>
      <c r="S28" s="74"/>
      <c r="T28" s="196"/>
      <c r="U28" s="196"/>
    </row>
    <row r="29" spans="1:24" s="26" customFormat="1" ht="36" customHeight="1">
      <c r="A29" s="52" t="s">
        <v>25</v>
      </c>
      <c r="B29" s="32" t="s">
        <v>265</v>
      </c>
      <c r="C29" s="31" t="s">
        <v>284</v>
      </c>
      <c r="D29" s="31">
        <f>SUM(D30:D33)</f>
        <v>349</v>
      </c>
      <c r="E29" s="31">
        <f t="shared" ref="E29:Q29" si="5">SUM(E30:E33)</f>
        <v>113</v>
      </c>
      <c r="F29" s="31">
        <f t="shared" si="5"/>
        <v>236</v>
      </c>
      <c r="G29" s="31">
        <f t="shared" si="5"/>
        <v>130</v>
      </c>
      <c r="H29" s="31">
        <f t="shared" si="5"/>
        <v>106</v>
      </c>
      <c r="I29" s="31">
        <f t="shared" si="5"/>
        <v>0</v>
      </c>
      <c r="J29" s="31">
        <f t="shared" si="5"/>
        <v>0</v>
      </c>
      <c r="K29" s="31">
        <f t="shared" si="5"/>
        <v>0</v>
      </c>
      <c r="L29" s="31">
        <f t="shared" si="5"/>
        <v>44</v>
      </c>
      <c r="M29" s="31">
        <f t="shared" si="5"/>
        <v>68</v>
      </c>
      <c r="N29" s="31">
        <f t="shared" si="5"/>
        <v>124</v>
      </c>
      <c r="O29" s="31">
        <f t="shared" si="5"/>
        <v>0</v>
      </c>
      <c r="P29" s="31">
        <f t="shared" si="5"/>
        <v>0</v>
      </c>
      <c r="Q29" s="31">
        <f t="shared" si="5"/>
        <v>0</v>
      </c>
      <c r="R29" s="73"/>
      <c r="S29" s="73"/>
      <c r="T29" s="26">
        <f>SUM(P24:P27,P30:P33,P36:P51,P54:P57,P59:P61,P63:P66,P68:P69,P72:P74)/17</f>
        <v>36</v>
      </c>
      <c r="U29" s="26">
        <f>SUM(Q24:Q27,Q30:Q33,Q36:Q51,Q54:Q57,Q59:Q61,Q63:Q66,Q68:Q70,Q72:Q74)/14</f>
        <v>36</v>
      </c>
    </row>
    <row r="30" spans="1:24" ht="18" customHeight="1">
      <c r="A30" s="49" t="s">
        <v>26</v>
      </c>
      <c r="B30" s="11" t="s">
        <v>28</v>
      </c>
      <c r="C30" s="13" t="s">
        <v>270</v>
      </c>
      <c r="D30" s="10">
        <f>E30+F30</f>
        <v>120</v>
      </c>
      <c r="E30" s="10">
        <v>40</v>
      </c>
      <c r="F30" s="13">
        <f>J30+K30+L30+M30+N30+O30+P30+Q30+R30+S30</f>
        <v>80</v>
      </c>
      <c r="G30" s="10">
        <f>F30-H30</f>
        <v>54</v>
      </c>
      <c r="H30" s="10">
        <v>26</v>
      </c>
      <c r="I30" s="10">
        <v>0</v>
      </c>
      <c r="J30" s="10">
        <v>0</v>
      </c>
      <c r="K30" s="10">
        <v>0</v>
      </c>
      <c r="L30" s="10">
        <v>44</v>
      </c>
      <c r="M30" s="10">
        <v>36</v>
      </c>
      <c r="N30" s="10">
        <v>0</v>
      </c>
      <c r="O30" s="10">
        <v>0</v>
      </c>
      <c r="P30" s="10">
        <v>0</v>
      </c>
      <c r="Q30" s="50">
        <v>0</v>
      </c>
      <c r="R30" s="74"/>
      <c r="S30" s="74"/>
    </row>
    <row r="31" spans="1:24" s="64" customFormat="1" ht="18" customHeight="1">
      <c r="A31" s="65" t="s">
        <v>27</v>
      </c>
      <c r="B31" s="66" t="s">
        <v>205</v>
      </c>
      <c r="C31" s="24" t="s">
        <v>53</v>
      </c>
      <c r="D31" s="10">
        <f t="shared" ref="D31:D33" si="6">E31+F31</f>
        <v>96</v>
      </c>
      <c r="E31" s="24">
        <v>32</v>
      </c>
      <c r="F31" s="13">
        <f>J31+K31+L31+M31+N31+O31+P31+Q31+R31+S31</f>
        <v>64</v>
      </c>
      <c r="G31" s="24">
        <f>F31-H31</f>
        <v>24</v>
      </c>
      <c r="H31" s="24">
        <v>40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64</v>
      </c>
      <c r="O31" s="24">
        <v>0</v>
      </c>
      <c r="P31" s="24">
        <v>0</v>
      </c>
      <c r="Q31" s="51">
        <v>0</v>
      </c>
      <c r="R31" s="76"/>
      <c r="S31" s="76"/>
    </row>
    <row r="32" spans="1:24" ht="18" customHeight="1">
      <c r="A32" s="49" t="s">
        <v>101</v>
      </c>
      <c r="B32" s="11" t="s">
        <v>206</v>
      </c>
      <c r="C32" s="136" t="s">
        <v>53</v>
      </c>
      <c r="D32" s="10">
        <f t="shared" si="6"/>
        <v>50</v>
      </c>
      <c r="E32" s="10">
        <v>18</v>
      </c>
      <c r="F32" s="13">
        <f>J32+K32+L32+M32+N32+O32+P32+Q32+R32+S32</f>
        <v>32</v>
      </c>
      <c r="G32" s="24">
        <f>F32-H32</f>
        <v>22</v>
      </c>
      <c r="H32" s="10">
        <v>10</v>
      </c>
      <c r="I32" s="24">
        <v>0</v>
      </c>
      <c r="J32" s="24">
        <v>0</v>
      </c>
      <c r="K32" s="24">
        <v>0</v>
      </c>
      <c r="L32" s="10">
        <v>0</v>
      </c>
      <c r="M32" s="10">
        <v>32</v>
      </c>
      <c r="N32" s="24">
        <v>0</v>
      </c>
      <c r="O32" s="24">
        <v>0</v>
      </c>
      <c r="P32" s="24">
        <v>0</v>
      </c>
      <c r="Q32" s="51">
        <v>0</v>
      </c>
      <c r="R32" s="76"/>
      <c r="S32" s="76"/>
    </row>
    <row r="33" spans="1:19" ht="18" customHeight="1">
      <c r="A33" s="49" t="s">
        <v>246</v>
      </c>
      <c r="B33" s="11" t="s">
        <v>247</v>
      </c>
      <c r="C33" s="141" t="s">
        <v>53</v>
      </c>
      <c r="D33" s="10">
        <f t="shared" si="6"/>
        <v>83</v>
      </c>
      <c r="E33" s="10">
        <v>23</v>
      </c>
      <c r="F33" s="13">
        <f>J33+K33+L33+M33+N33+O33+P33+Q33+R33+S33</f>
        <v>60</v>
      </c>
      <c r="G33" s="24">
        <f>F33-H33</f>
        <v>30</v>
      </c>
      <c r="H33" s="10">
        <v>30</v>
      </c>
      <c r="I33" s="24">
        <v>0</v>
      </c>
      <c r="J33" s="24">
        <v>0</v>
      </c>
      <c r="K33" s="24">
        <v>0</v>
      </c>
      <c r="L33" s="10">
        <v>0</v>
      </c>
      <c r="M33" s="10">
        <v>0</v>
      </c>
      <c r="N33" s="24">
        <v>60</v>
      </c>
      <c r="O33" s="24">
        <v>0</v>
      </c>
      <c r="P33" s="24">
        <v>0</v>
      </c>
      <c r="Q33" s="51">
        <v>0</v>
      </c>
      <c r="R33" s="111"/>
      <c r="S33" s="111"/>
    </row>
    <row r="34" spans="1:19" s="27" customFormat="1" ht="36" customHeight="1">
      <c r="A34" s="52" t="s">
        <v>30</v>
      </c>
      <c r="B34" s="33" t="s">
        <v>263</v>
      </c>
      <c r="C34" s="30" t="s">
        <v>291</v>
      </c>
      <c r="D34" s="31">
        <f t="shared" ref="D34:Q34" si="7">D35+D52</f>
        <v>4439</v>
      </c>
      <c r="E34" s="31">
        <f t="shared" si="7"/>
        <v>1183</v>
      </c>
      <c r="F34" s="31">
        <f t="shared" si="7"/>
        <v>3256</v>
      </c>
      <c r="G34" s="31">
        <f t="shared" si="7"/>
        <v>1056</v>
      </c>
      <c r="H34" s="31">
        <f t="shared" si="7"/>
        <v>1180</v>
      </c>
      <c r="I34" s="31">
        <f t="shared" si="7"/>
        <v>90</v>
      </c>
      <c r="J34" s="31">
        <f t="shared" si="7"/>
        <v>0</v>
      </c>
      <c r="K34" s="31">
        <f t="shared" si="7"/>
        <v>0</v>
      </c>
      <c r="L34" s="31">
        <f t="shared" si="7"/>
        <v>440</v>
      </c>
      <c r="M34" s="31">
        <f t="shared" si="7"/>
        <v>688</v>
      </c>
      <c r="N34" s="31">
        <f t="shared" si="7"/>
        <v>388</v>
      </c>
      <c r="O34" s="31">
        <f t="shared" si="7"/>
        <v>716</v>
      </c>
      <c r="P34" s="31">
        <f t="shared" si="7"/>
        <v>576</v>
      </c>
      <c r="Q34" s="53">
        <f t="shared" si="7"/>
        <v>448</v>
      </c>
      <c r="R34" s="73"/>
      <c r="S34" s="73"/>
    </row>
    <row r="35" spans="1:19" s="26" customFormat="1" ht="36" customHeight="1">
      <c r="A35" s="150" t="s">
        <v>15</v>
      </c>
      <c r="B35" s="151" t="s">
        <v>72</v>
      </c>
      <c r="C35" s="149" t="s">
        <v>290</v>
      </c>
      <c r="D35" s="152">
        <f t="shared" ref="D35:Q35" si="8">SUM(D36:D51)</f>
        <v>1536</v>
      </c>
      <c r="E35" s="152">
        <f t="shared" si="8"/>
        <v>512</v>
      </c>
      <c r="F35" s="152">
        <f t="shared" si="8"/>
        <v>1024</v>
      </c>
      <c r="G35" s="152">
        <f t="shared" si="8"/>
        <v>508</v>
      </c>
      <c r="H35" s="152">
        <f t="shared" si="8"/>
        <v>516</v>
      </c>
      <c r="I35" s="152">
        <f t="shared" si="8"/>
        <v>0</v>
      </c>
      <c r="J35" s="152">
        <f t="shared" si="8"/>
        <v>0</v>
      </c>
      <c r="K35" s="152">
        <f t="shared" si="8"/>
        <v>0</v>
      </c>
      <c r="L35" s="152">
        <f t="shared" si="8"/>
        <v>276</v>
      </c>
      <c r="M35" s="152">
        <f t="shared" si="8"/>
        <v>364</v>
      </c>
      <c r="N35" s="152">
        <f t="shared" si="8"/>
        <v>108</v>
      </c>
      <c r="O35" s="152">
        <f t="shared" si="8"/>
        <v>80</v>
      </c>
      <c r="P35" s="152">
        <f t="shared" si="8"/>
        <v>68</v>
      </c>
      <c r="Q35" s="152">
        <f t="shared" si="8"/>
        <v>128</v>
      </c>
      <c r="R35" s="148"/>
      <c r="S35" s="148"/>
    </row>
    <row r="36" spans="1:19" ht="18" customHeight="1">
      <c r="A36" s="49" t="s">
        <v>54</v>
      </c>
      <c r="B36" s="11" t="s">
        <v>102</v>
      </c>
      <c r="C36" s="105" t="s">
        <v>66</v>
      </c>
      <c r="D36" s="10">
        <f t="shared" ref="D36:D50" si="9">E36+F36</f>
        <v>105</v>
      </c>
      <c r="E36" s="10">
        <v>35</v>
      </c>
      <c r="F36" s="13">
        <f t="shared" ref="F36:F48" si="10">J36+K36+L36+M36+N36+O36+P36+Q36+R36+S36</f>
        <v>70</v>
      </c>
      <c r="G36" s="140">
        <f>F36-H36-I36</f>
        <v>22</v>
      </c>
      <c r="H36" s="13">
        <v>48</v>
      </c>
      <c r="I36" s="10">
        <v>0</v>
      </c>
      <c r="J36" s="13">
        <v>0</v>
      </c>
      <c r="K36" s="13">
        <v>0</v>
      </c>
      <c r="L36" s="13">
        <v>34</v>
      </c>
      <c r="M36" s="13">
        <v>36</v>
      </c>
      <c r="N36" s="13">
        <v>0</v>
      </c>
      <c r="O36" s="13">
        <v>0</v>
      </c>
      <c r="P36" s="13">
        <v>0</v>
      </c>
      <c r="Q36" s="55">
        <v>0</v>
      </c>
      <c r="R36" s="75"/>
      <c r="S36" s="75"/>
    </row>
    <row r="37" spans="1:19" ht="18" customHeight="1">
      <c r="A37" s="49" t="s">
        <v>55</v>
      </c>
      <c r="B37" s="11" t="s">
        <v>109</v>
      </c>
      <c r="C37" s="105" t="s">
        <v>272</v>
      </c>
      <c r="D37" s="10">
        <f t="shared" si="9"/>
        <v>114</v>
      </c>
      <c r="E37" s="10">
        <v>38</v>
      </c>
      <c r="F37" s="13">
        <f t="shared" si="10"/>
        <v>76</v>
      </c>
      <c r="G37" s="140">
        <f t="shared" ref="G37:G51" si="11">F37-H37-I37</f>
        <v>44</v>
      </c>
      <c r="H37" s="13">
        <v>32</v>
      </c>
      <c r="I37" s="10">
        <v>0</v>
      </c>
      <c r="J37" s="13">
        <v>0</v>
      </c>
      <c r="K37" s="13">
        <v>0</v>
      </c>
      <c r="L37" s="10">
        <v>34</v>
      </c>
      <c r="M37" s="13">
        <v>42</v>
      </c>
      <c r="N37" s="13">
        <v>0</v>
      </c>
      <c r="O37" s="13">
        <v>0</v>
      </c>
      <c r="P37" s="13">
        <v>0</v>
      </c>
      <c r="Q37" s="55">
        <v>0</v>
      </c>
      <c r="R37" s="75"/>
      <c r="S37" s="75"/>
    </row>
    <row r="38" spans="1:19" ht="18" customHeight="1">
      <c r="A38" s="49" t="s">
        <v>56</v>
      </c>
      <c r="B38" s="11" t="s">
        <v>110</v>
      </c>
      <c r="C38" s="105" t="s">
        <v>66</v>
      </c>
      <c r="D38" s="10">
        <f t="shared" si="9"/>
        <v>138</v>
      </c>
      <c r="E38" s="10">
        <v>46</v>
      </c>
      <c r="F38" s="13">
        <f t="shared" si="10"/>
        <v>92</v>
      </c>
      <c r="G38" s="10">
        <f t="shared" si="11"/>
        <v>56</v>
      </c>
      <c r="H38" s="13">
        <v>36</v>
      </c>
      <c r="I38" s="10">
        <v>0</v>
      </c>
      <c r="J38" s="13">
        <v>0</v>
      </c>
      <c r="K38" s="13">
        <v>0</v>
      </c>
      <c r="L38" s="10">
        <v>48</v>
      </c>
      <c r="M38" s="13">
        <v>44</v>
      </c>
      <c r="N38" s="13">
        <v>0</v>
      </c>
      <c r="O38" s="13">
        <v>0</v>
      </c>
      <c r="P38" s="13">
        <v>0</v>
      </c>
      <c r="Q38" s="55">
        <v>0</v>
      </c>
      <c r="R38" s="75"/>
      <c r="S38" s="75"/>
    </row>
    <row r="39" spans="1:19" ht="18" customHeight="1">
      <c r="A39" s="54" t="s">
        <v>57</v>
      </c>
      <c r="B39" s="14" t="s">
        <v>111</v>
      </c>
      <c r="C39" s="105" t="s">
        <v>272</v>
      </c>
      <c r="D39" s="13">
        <f t="shared" si="9"/>
        <v>111</v>
      </c>
      <c r="E39" s="13">
        <v>37</v>
      </c>
      <c r="F39" s="13">
        <f t="shared" si="10"/>
        <v>74</v>
      </c>
      <c r="G39" s="10">
        <f t="shared" si="11"/>
        <v>42</v>
      </c>
      <c r="H39" s="13">
        <v>32</v>
      </c>
      <c r="I39" s="13">
        <v>0</v>
      </c>
      <c r="J39" s="13">
        <v>0</v>
      </c>
      <c r="K39" s="13">
        <v>0</v>
      </c>
      <c r="L39" s="13">
        <v>32</v>
      </c>
      <c r="M39" s="13">
        <v>42</v>
      </c>
      <c r="N39" s="13">
        <v>0</v>
      </c>
      <c r="O39" s="13">
        <v>0</v>
      </c>
      <c r="P39" s="13">
        <v>0</v>
      </c>
      <c r="Q39" s="55">
        <v>0</v>
      </c>
      <c r="R39" s="75"/>
      <c r="S39" s="75"/>
    </row>
    <row r="40" spans="1:19" ht="18" customHeight="1">
      <c r="A40" s="49" t="s">
        <v>58</v>
      </c>
      <c r="B40" s="11" t="s">
        <v>103</v>
      </c>
      <c r="C40" s="13" t="s">
        <v>271</v>
      </c>
      <c r="D40" s="10">
        <f t="shared" si="9"/>
        <v>102</v>
      </c>
      <c r="E40" s="10">
        <v>34</v>
      </c>
      <c r="F40" s="13">
        <f t="shared" si="10"/>
        <v>68</v>
      </c>
      <c r="G40" s="10">
        <f t="shared" si="11"/>
        <v>38</v>
      </c>
      <c r="H40" s="13">
        <v>30</v>
      </c>
      <c r="I40" s="10">
        <v>0</v>
      </c>
      <c r="J40" s="13">
        <v>0</v>
      </c>
      <c r="K40" s="13">
        <v>0</v>
      </c>
      <c r="L40" s="13">
        <v>32</v>
      </c>
      <c r="M40" s="13">
        <v>36</v>
      </c>
      <c r="N40" s="13">
        <v>0</v>
      </c>
      <c r="O40" s="13">
        <v>0</v>
      </c>
      <c r="P40" s="13">
        <v>0</v>
      </c>
      <c r="Q40" s="55">
        <v>0</v>
      </c>
      <c r="R40" s="75"/>
      <c r="S40" s="75"/>
    </row>
    <row r="41" spans="1:19" ht="18" customHeight="1">
      <c r="A41" s="49" t="s">
        <v>59</v>
      </c>
      <c r="B41" s="11" t="s">
        <v>112</v>
      </c>
      <c r="C41" s="13" t="s">
        <v>53</v>
      </c>
      <c r="D41" s="10">
        <f t="shared" si="9"/>
        <v>48</v>
      </c>
      <c r="E41" s="10">
        <v>16</v>
      </c>
      <c r="F41" s="13">
        <f t="shared" si="10"/>
        <v>32</v>
      </c>
      <c r="G41" s="10">
        <f t="shared" si="11"/>
        <v>12</v>
      </c>
      <c r="H41" s="13">
        <v>20</v>
      </c>
      <c r="I41" s="10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32</v>
      </c>
      <c r="Q41" s="55">
        <v>0</v>
      </c>
      <c r="R41" s="75"/>
      <c r="S41" s="75"/>
    </row>
    <row r="42" spans="1:19" ht="18" customHeight="1">
      <c r="A42" s="49" t="s">
        <v>60</v>
      </c>
      <c r="B42" s="14" t="s">
        <v>113</v>
      </c>
      <c r="C42" s="13" t="s">
        <v>53</v>
      </c>
      <c r="D42" s="10">
        <f t="shared" si="9"/>
        <v>66</v>
      </c>
      <c r="E42" s="10">
        <v>22</v>
      </c>
      <c r="F42" s="13">
        <f t="shared" si="10"/>
        <v>44</v>
      </c>
      <c r="G42" s="10">
        <f t="shared" si="11"/>
        <v>24</v>
      </c>
      <c r="H42" s="13">
        <v>20</v>
      </c>
      <c r="I42" s="10">
        <v>0</v>
      </c>
      <c r="J42" s="13">
        <v>0</v>
      </c>
      <c r="K42" s="13">
        <v>0</v>
      </c>
      <c r="L42" s="13">
        <v>0</v>
      </c>
      <c r="M42" s="13">
        <v>0</v>
      </c>
      <c r="N42" s="13">
        <v>44</v>
      </c>
      <c r="O42" s="13">
        <v>0</v>
      </c>
      <c r="P42" s="13">
        <v>0</v>
      </c>
      <c r="Q42" s="55">
        <v>0</v>
      </c>
      <c r="R42" s="75"/>
      <c r="S42" s="75"/>
    </row>
    <row r="43" spans="1:19" ht="18" customHeight="1">
      <c r="A43" s="69" t="s">
        <v>61</v>
      </c>
      <c r="B43" s="14" t="s">
        <v>104</v>
      </c>
      <c r="C43" s="13" t="s">
        <v>273</v>
      </c>
      <c r="D43" s="13">
        <f t="shared" si="9"/>
        <v>63</v>
      </c>
      <c r="E43" s="13">
        <v>21</v>
      </c>
      <c r="F43" s="13">
        <f t="shared" si="10"/>
        <v>42</v>
      </c>
      <c r="G43" s="13">
        <f t="shared" si="11"/>
        <v>22</v>
      </c>
      <c r="H43" s="13">
        <v>20</v>
      </c>
      <c r="I43" s="13">
        <v>0</v>
      </c>
      <c r="J43" s="13">
        <v>0</v>
      </c>
      <c r="K43" s="13">
        <v>0</v>
      </c>
      <c r="L43" s="13">
        <v>0</v>
      </c>
      <c r="M43" s="13">
        <v>42</v>
      </c>
      <c r="N43" s="13">
        <v>0</v>
      </c>
      <c r="O43" s="13">
        <v>0</v>
      </c>
      <c r="P43" s="13">
        <v>0</v>
      </c>
      <c r="Q43" s="55">
        <v>0</v>
      </c>
      <c r="R43" s="75"/>
      <c r="S43" s="75"/>
    </row>
    <row r="44" spans="1:19" ht="18" customHeight="1">
      <c r="A44" s="49" t="s">
        <v>62</v>
      </c>
      <c r="B44" s="11" t="s">
        <v>86</v>
      </c>
      <c r="C44" s="105" t="s">
        <v>66</v>
      </c>
      <c r="D44" s="10">
        <f t="shared" si="9"/>
        <v>150</v>
      </c>
      <c r="E44" s="10">
        <v>50</v>
      </c>
      <c r="F44" s="13">
        <f t="shared" si="10"/>
        <v>100</v>
      </c>
      <c r="G44" s="10">
        <f t="shared" si="11"/>
        <v>54</v>
      </c>
      <c r="H44" s="13">
        <v>46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36</v>
      </c>
      <c r="Q44" s="55">
        <v>64</v>
      </c>
      <c r="R44" s="75"/>
      <c r="S44" s="75"/>
    </row>
    <row r="45" spans="1:19" ht="18" customHeight="1">
      <c r="A45" s="49" t="s">
        <v>80</v>
      </c>
      <c r="B45" s="11" t="s">
        <v>29</v>
      </c>
      <c r="C45" s="15" t="s">
        <v>50</v>
      </c>
      <c r="D45" s="10">
        <f t="shared" si="9"/>
        <v>102</v>
      </c>
      <c r="E45" s="16">
        <v>34</v>
      </c>
      <c r="F45" s="13">
        <f t="shared" si="10"/>
        <v>68</v>
      </c>
      <c r="G45" s="10">
        <f t="shared" si="11"/>
        <v>48</v>
      </c>
      <c r="H45" s="15">
        <v>20</v>
      </c>
      <c r="I45" s="13">
        <v>0</v>
      </c>
      <c r="J45" s="13">
        <v>0</v>
      </c>
      <c r="K45" s="13">
        <v>0</v>
      </c>
      <c r="L45" s="13">
        <v>0</v>
      </c>
      <c r="M45" s="13">
        <v>68</v>
      </c>
      <c r="N45" s="13">
        <v>0</v>
      </c>
      <c r="O45" s="13">
        <v>0</v>
      </c>
      <c r="P45" s="13">
        <v>0</v>
      </c>
      <c r="Q45" s="55">
        <v>0</v>
      </c>
      <c r="R45" s="75"/>
      <c r="S45" s="75"/>
    </row>
    <row r="46" spans="1:19" ht="18" customHeight="1">
      <c r="A46" s="49" t="s">
        <v>81</v>
      </c>
      <c r="B46" s="11" t="s">
        <v>240</v>
      </c>
      <c r="C46" s="15" t="s">
        <v>53</v>
      </c>
      <c r="D46" s="10">
        <f t="shared" si="9"/>
        <v>96</v>
      </c>
      <c r="E46" s="16">
        <v>32</v>
      </c>
      <c r="F46" s="13">
        <f t="shared" si="10"/>
        <v>64</v>
      </c>
      <c r="G46" s="10">
        <f t="shared" si="11"/>
        <v>32</v>
      </c>
      <c r="H46" s="15">
        <v>32</v>
      </c>
      <c r="I46" s="13">
        <v>0</v>
      </c>
      <c r="J46" s="13">
        <v>0</v>
      </c>
      <c r="K46" s="13">
        <v>0</v>
      </c>
      <c r="L46" s="13">
        <v>64</v>
      </c>
      <c r="M46" s="13">
        <v>0</v>
      </c>
      <c r="N46" s="13">
        <v>0</v>
      </c>
      <c r="O46" s="13">
        <v>0</v>
      </c>
      <c r="P46" s="13">
        <v>0</v>
      </c>
      <c r="Q46" s="55">
        <v>0</v>
      </c>
      <c r="R46" s="75"/>
      <c r="S46" s="75"/>
    </row>
    <row r="47" spans="1:19" ht="18" customHeight="1">
      <c r="A47" s="54" t="s">
        <v>87</v>
      </c>
      <c r="B47" s="14" t="s">
        <v>114</v>
      </c>
      <c r="C47" s="15" t="s">
        <v>53</v>
      </c>
      <c r="D47" s="13">
        <f t="shared" si="9"/>
        <v>81</v>
      </c>
      <c r="E47" s="15">
        <v>27</v>
      </c>
      <c r="F47" s="13">
        <f t="shared" si="10"/>
        <v>54</v>
      </c>
      <c r="G47" s="13">
        <f t="shared" si="11"/>
        <v>28</v>
      </c>
      <c r="H47" s="15">
        <v>26</v>
      </c>
      <c r="I47" s="13">
        <v>0</v>
      </c>
      <c r="J47" s="15">
        <v>0</v>
      </c>
      <c r="K47" s="15">
        <v>0</v>
      </c>
      <c r="L47" s="15">
        <v>0</v>
      </c>
      <c r="M47" s="15">
        <v>54</v>
      </c>
      <c r="N47" s="15">
        <v>0</v>
      </c>
      <c r="O47" s="13">
        <v>0</v>
      </c>
      <c r="P47" s="13">
        <v>0</v>
      </c>
      <c r="Q47" s="55">
        <v>0</v>
      </c>
      <c r="R47" s="75"/>
      <c r="S47" s="75"/>
    </row>
    <row r="48" spans="1:19" s="26" customFormat="1" ht="18" customHeight="1">
      <c r="A48" s="54" t="s">
        <v>88</v>
      </c>
      <c r="B48" s="23" t="s">
        <v>115</v>
      </c>
      <c r="C48" s="15" t="s">
        <v>53</v>
      </c>
      <c r="D48" s="13">
        <f t="shared" si="9"/>
        <v>96</v>
      </c>
      <c r="E48" s="15">
        <v>32</v>
      </c>
      <c r="F48" s="13">
        <f t="shared" si="10"/>
        <v>64</v>
      </c>
      <c r="G48" s="13">
        <f t="shared" si="11"/>
        <v>32</v>
      </c>
      <c r="H48" s="15">
        <v>32</v>
      </c>
      <c r="I48" s="13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3">
        <v>0</v>
      </c>
      <c r="P48" s="13">
        <v>0</v>
      </c>
      <c r="Q48" s="55">
        <v>64</v>
      </c>
      <c r="R48" s="75"/>
      <c r="S48" s="75"/>
    </row>
    <row r="49" spans="1:22" ht="18" customHeight="1">
      <c r="A49" s="54" t="s">
        <v>258</v>
      </c>
      <c r="B49" s="23" t="s">
        <v>280</v>
      </c>
      <c r="C49" s="15" t="s">
        <v>50</v>
      </c>
      <c r="D49" s="13">
        <f>E49+F49</f>
        <v>120</v>
      </c>
      <c r="E49" s="15">
        <v>40</v>
      </c>
      <c r="F49" s="13">
        <f t="shared" ref="F49" si="12">J49+K49+L49+M49+N49+O49+P49+Q49+R48+S48</f>
        <v>80</v>
      </c>
      <c r="G49" s="13">
        <f t="shared" si="11"/>
        <v>16</v>
      </c>
      <c r="H49" s="15">
        <v>64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80</v>
      </c>
      <c r="P49" s="15">
        <v>0</v>
      </c>
      <c r="Q49" s="106">
        <v>0</v>
      </c>
      <c r="R49" s="77"/>
      <c r="S49" s="77"/>
    </row>
    <row r="50" spans="1:22" s="26" customFormat="1" ht="18" customHeight="1">
      <c r="A50" s="54" t="s">
        <v>216</v>
      </c>
      <c r="B50" s="14" t="s">
        <v>289</v>
      </c>
      <c r="C50" s="15" t="s">
        <v>50</v>
      </c>
      <c r="D50" s="13">
        <f t="shared" si="9"/>
        <v>96</v>
      </c>
      <c r="E50" s="15">
        <v>32</v>
      </c>
      <c r="F50" s="13">
        <f>J50+K50+L50+M50+N50+O50+P50+Q50</f>
        <v>64</v>
      </c>
      <c r="G50" s="13">
        <f t="shared" si="11"/>
        <v>20</v>
      </c>
      <c r="H50" s="15">
        <v>44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64</v>
      </c>
      <c r="O50" s="15">
        <v>0</v>
      </c>
      <c r="P50" s="15">
        <v>0</v>
      </c>
      <c r="Q50" s="106">
        <v>0</v>
      </c>
      <c r="R50" s="78"/>
      <c r="S50" s="78"/>
    </row>
    <row r="51" spans="1:22" s="26" customFormat="1" ht="18" customHeight="1">
      <c r="A51" s="54" t="s">
        <v>243</v>
      </c>
      <c r="B51" s="23" t="s">
        <v>244</v>
      </c>
      <c r="C51" s="15" t="s">
        <v>53</v>
      </c>
      <c r="D51" s="13">
        <f t="shared" ref="D51" si="13">E51+F51</f>
        <v>48</v>
      </c>
      <c r="E51" s="15">
        <v>16</v>
      </c>
      <c r="F51" s="13">
        <f>J51+K51+L51+M51+N51+O51+P51+Q51</f>
        <v>32</v>
      </c>
      <c r="G51" s="13">
        <f t="shared" si="11"/>
        <v>18</v>
      </c>
      <c r="H51" s="15">
        <v>14</v>
      </c>
      <c r="I51" s="15">
        <v>0</v>
      </c>
      <c r="J51" s="15">
        <v>0</v>
      </c>
      <c r="K51" s="15">
        <v>0</v>
      </c>
      <c r="L51" s="15">
        <v>32</v>
      </c>
      <c r="M51" s="15">
        <v>0</v>
      </c>
      <c r="N51" s="15">
        <v>0</v>
      </c>
      <c r="O51" s="15">
        <v>0</v>
      </c>
      <c r="P51" s="15">
        <v>0</v>
      </c>
      <c r="Q51" s="106">
        <v>0</v>
      </c>
      <c r="R51" s="78"/>
      <c r="S51" s="78"/>
    </row>
    <row r="52" spans="1:22" s="134" customFormat="1" ht="36" customHeight="1">
      <c r="A52" s="155" t="s">
        <v>51</v>
      </c>
      <c r="B52" s="153" t="s">
        <v>73</v>
      </c>
      <c r="C52" s="149" t="s">
        <v>287</v>
      </c>
      <c r="D52" s="152">
        <f>D53+D58+D62+D67+D71</f>
        <v>2903</v>
      </c>
      <c r="E52" s="152">
        <f t="shared" ref="E52:Q52" si="14">E53+E58+E62+E67+E71</f>
        <v>671</v>
      </c>
      <c r="F52" s="152">
        <f t="shared" si="14"/>
        <v>2232</v>
      </c>
      <c r="G52" s="152">
        <f t="shared" si="14"/>
        <v>548</v>
      </c>
      <c r="H52" s="152">
        <f t="shared" si="14"/>
        <v>664</v>
      </c>
      <c r="I52" s="152">
        <f t="shared" si="14"/>
        <v>90</v>
      </c>
      <c r="J52" s="152">
        <f t="shared" si="14"/>
        <v>0</v>
      </c>
      <c r="K52" s="152">
        <f t="shared" si="14"/>
        <v>0</v>
      </c>
      <c r="L52" s="152">
        <f t="shared" si="14"/>
        <v>164</v>
      </c>
      <c r="M52" s="152">
        <f t="shared" si="14"/>
        <v>324</v>
      </c>
      <c r="N52" s="152">
        <f t="shared" si="14"/>
        <v>280</v>
      </c>
      <c r="O52" s="152">
        <f>O53+O58+O62+O67+O71</f>
        <v>636</v>
      </c>
      <c r="P52" s="152">
        <f t="shared" si="14"/>
        <v>508</v>
      </c>
      <c r="Q52" s="154">
        <f t="shared" si="14"/>
        <v>320</v>
      </c>
      <c r="R52" s="75"/>
      <c r="S52" s="75"/>
    </row>
    <row r="53" spans="1:22" ht="36" customHeight="1">
      <c r="A53" s="143" t="s">
        <v>31</v>
      </c>
      <c r="B53" s="144" t="s">
        <v>116</v>
      </c>
      <c r="C53" s="145" t="s">
        <v>85</v>
      </c>
      <c r="D53" s="146">
        <f t="shared" ref="D53" si="15">SUM(D54:D57)</f>
        <v>800</v>
      </c>
      <c r="E53" s="146">
        <f t="shared" ref="E53" si="16">SUM(E54:E57)</f>
        <v>196</v>
      </c>
      <c r="F53" s="146">
        <f t="shared" ref="F53" si="17">SUM(F54:F57)</f>
        <v>604</v>
      </c>
      <c r="G53" s="146">
        <f t="shared" ref="G53" si="18">SUM(G54:G57)</f>
        <v>122</v>
      </c>
      <c r="H53" s="146">
        <f t="shared" ref="H53" si="19">SUM(H54:H57)</f>
        <v>236</v>
      </c>
      <c r="I53" s="146">
        <f t="shared" ref="I53" si="20">SUM(I54:I57)</f>
        <v>30</v>
      </c>
      <c r="J53" s="146">
        <f t="shared" ref="J53" si="21">SUM(J54:J57)</f>
        <v>0</v>
      </c>
      <c r="K53" s="146">
        <f t="shared" ref="K53" si="22">SUM(K54:K57)</f>
        <v>0</v>
      </c>
      <c r="L53" s="146">
        <f t="shared" ref="L53" si="23">SUM(L54:L57)</f>
        <v>0</v>
      </c>
      <c r="M53" s="146">
        <f t="shared" ref="M53" si="24">SUM(M54:M57)</f>
        <v>0</v>
      </c>
      <c r="N53" s="146">
        <f t="shared" ref="N53:P53" si="25">SUM(N54:N57)</f>
        <v>48</v>
      </c>
      <c r="O53" s="146">
        <f t="shared" si="25"/>
        <v>72</v>
      </c>
      <c r="P53" s="146">
        <f t="shared" si="25"/>
        <v>164</v>
      </c>
      <c r="Q53" s="146">
        <f>SUM(Q54:Q57)</f>
        <v>320</v>
      </c>
      <c r="R53" s="75"/>
      <c r="S53" s="198"/>
      <c r="T53" s="198"/>
      <c r="U53" s="198"/>
      <c r="V53" s="198"/>
    </row>
    <row r="54" spans="1:22" ht="18" customHeight="1">
      <c r="A54" s="54" t="s">
        <v>32</v>
      </c>
      <c r="B54" s="14" t="s">
        <v>117</v>
      </c>
      <c r="C54" s="105" t="s">
        <v>285</v>
      </c>
      <c r="D54" s="13">
        <f t="shared" ref="D54" si="26">E54+F54</f>
        <v>536</v>
      </c>
      <c r="E54" s="13">
        <v>180</v>
      </c>
      <c r="F54" s="13">
        <f>J54+K54+L54+M54+N54+O54+P54+Q54+R51+S51</f>
        <v>356</v>
      </c>
      <c r="G54" s="13">
        <f t="shared" ref="G54" si="27">F54-H54-I54</f>
        <v>110</v>
      </c>
      <c r="H54" s="13">
        <v>216</v>
      </c>
      <c r="I54" s="13">
        <v>30</v>
      </c>
      <c r="J54" s="13">
        <v>0</v>
      </c>
      <c r="K54" s="13">
        <v>0</v>
      </c>
      <c r="L54" s="13">
        <v>0</v>
      </c>
      <c r="M54" s="13">
        <v>0</v>
      </c>
      <c r="N54" s="13">
        <v>48</v>
      </c>
      <c r="O54" s="13">
        <v>72</v>
      </c>
      <c r="P54" s="13">
        <v>164</v>
      </c>
      <c r="Q54" s="55">
        <v>72</v>
      </c>
      <c r="R54" s="75"/>
      <c r="S54" s="142"/>
      <c r="T54" s="142"/>
      <c r="U54" s="142"/>
      <c r="V54" s="142"/>
    </row>
    <row r="55" spans="1:22" s="26" customFormat="1" ht="18" customHeight="1">
      <c r="A55" s="54" t="s">
        <v>283</v>
      </c>
      <c r="B55" s="14" t="s">
        <v>281</v>
      </c>
      <c r="C55" s="13" t="s">
        <v>53</v>
      </c>
      <c r="D55" s="13">
        <f t="shared" ref="D55:D57" si="28">E55+F55</f>
        <v>48</v>
      </c>
      <c r="E55" s="13">
        <v>16</v>
      </c>
      <c r="F55" s="13">
        <f>J55+K55+L55+M55+N55+O55+P55+Q55</f>
        <v>32</v>
      </c>
      <c r="G55" s="13">
        <f t="shared" ref="G55" si="29">F55-H55-I55</f>
        <v>12</v>
      </c>
      <c r="H55" s="13">
        <v>20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55">
        <v>32</v>
      </c>
      <c r="R55" s="78"/>
      <c r="S55" s="78"/>
    </row>
    <row r="56" spans="1:22" s="26" customFormat="1" ht="18" customHeight="1">
      <c r="A56" s="54" t="s">
        <v>215</v>
      </c>
      <c r="B56" s="23" t="s">
        <v>82</v>
      </c>
      <c r="C56" s="13" t="s">
        <v>274</v>
      </c>
      <c r="D56" s="13">
        <f t="shared" si="28"/>
        <v>36</v>
      </c>
      <c r="E56" s="13">
        <v>0</v>
      </c>
      <c r="F56" s="13">
        <f>J56+K56+L56+M56+N56+O56+P56+Q56+R52+S52</f>
        <v>36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61">
        <v>0</v>
      </c>
      <c r="Q56" s="109">
        <v>36</v>
      </c>
      <c r="R56" s="75"/>
      <c r="S56" s="75"/>
    </row>
    <row r="57" spans="1:22" s="26" customFormat="1" ht="18" customHeight="1">
      <c r="A57" s="54" t="s">
        <v>213</v>
      </c>
      <c r="B57" s="14" t="s">
        <v>89</v>
      </c>
      <c r="C57" s="13" t="s">
        <v>274</v>
      </c>
      <c r="D57" s="13">
        <f t="shared" si="28"/>
        <v>180</v>
      </c>
      <c r="E57" s="10">
        <v>0</v>
      </c>
      <c r="F57" s="13">
        <f>J57+K57+L57+M57+N57+O57+P57+Q57</f>
        <v>180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61">
        <v>0</v>
      </c>
      <c r="Q57" s="109">
        <v>180</v>
      </c>
      <c r="R57" s="75"/>
      <c r="S57" s="75"/>
    </row>
    <row r="58" spans="1:22" s="26" customFormat="1" ht="54" customHeight="1">
      <c r="A58" s="143" t="s">
        <v>33</v>
      </c>
      <c r="B58" s="144" t="s">
        <v>249</v>
      </c>
      <c r="C58" s="145" t="s">
        <v>85</v>
      </c>
      <c r="D58" s="146">
        <f t="shared" ref="D58:Q58" si="30">SUM(D59:D61)</f>
        <v>768</v>
      </c>
      <c r="E58" s="146">
        <f t="shared" si="30"/>
        <v>184</v>
      </c>
      <c r="F58" s="146">
        <f t="shared" si="30"/>
        <v>584</v>
      </c>
      <c r="G58" s="146">
        <f t="shared" si="30"/>
        <v>138</v>
      </c>
      <c r="H58" s="146">
        <f t="shared" si="30"/>
        <v>200</v>
      </c>
      <c r="I58" s="146">
        <f t="shared" si="30"/>
        <v>30</v>
      </c>
      <c r="J58" s="146">
        <f t="shared" si="30"/>
        <v>0</v>
      </c>
      <c r="K58" s="146">
        <f t="shared" si="30"/>
        <v>0</v>
      </c>
      <c r="L58" s="146">
        <f t="shared" si="30"/>
        <v>0</v>
      </c>
      <c r="M58" s="146">
        <f t="shared" si="30"/>
        <v>0</v>
      </c>
      <c r="N58" s="146">
        <f t="shared" si="30"/>
        <v>120</v>
      </c>
      <c r="O58" s="146">
        <f t="shared" si="30"/>
        <v>120</v>
      </c>
      <c r="P58" s="146">
        <f t="shared" si="30"/>
        <v>344</v>
      </c>
      <c r="Q58" s="147">
        <f t="shared" si="30"/>
        <v>0</v>
      </c>
      <c r="R58" s="78"/>
      <c r="S58" s="78"/>
    </row>
    <row r="59" spans="1:22" s="26" customFormat="1" ht="54" customHeight="1">
      <c r="A59" s="54" t="s">
        <v>34</v>
      </c>
      <c r="B59" s="23" t="s">
        <v>118</v>
      </c>
      <c r="C59" s="112" t="s">
        <v>288</v>
      </c>
      <c r="D59" s="13">
        <f t="shared" ref="D59:D61" si="31">E59+F59</f>
        <v>552</v>
      </c>
      <c r="E59" s="13">
        <v>184</v>
      </c>
      <c r="F59" s="13">
        <f>J59+K59+L59+M59+N59+O59+P59+Q59+R56+S56</f>
        <v>368</v>
      </c>
      <c r="G59" s="13">
        <f t="shared" ref="G59" si="32">F59-H59-I59</f>
        <v>138</v>
      </c>
      <c r="H59" s="13">
        <v>200</v>
      </c>
      <c r="I59" s="13">
        <v>30</v>
      </c>
      <c r="J59" s="13">
        <v>0</v>
      </c>
      <c r="K59" s="13">
        <v>0</v>
      </c>
      <c r="L59" s="13">
        <v>0</v>
      </c>
      <c r="M59" s="13">
        <v>0</v>
      </c>
      <c r="N59" s="13">
        <v>120</v>
      </c>
      <c r="O59" s="13">
        <v>120</v>
      </c>
      <c r="P59" s="13">
        <v>128</v>
      </c>
      <c r="Q59" s="55">
        <v>0</v>
      </c>
      <c r="R59" s="78"/>
      <c r="S59" s="78"/>
    </row>
    <row r="60" spans="1:22" s="26" customFormat="1" ht="18" customHeight="1">
      <c r="A60" s="54" t="s">
        <v>241</v>
      </c>
      <c r="B60" s="23" t="s">
        <v>82</v>
      </c>
      <c r="C60" s="15" t="s">
        <v>274</v>
      </c>
      <c r="D60" s="13">
        <f t="shared" si="31"/>
        <v>36</v>
      </c>
      <c r="E60" s="13">
        <v>0</v>
      </c>
      <c r="F60" s="13">
        <f>J60+K60+L60+M60+N60+O60+P60+Q60+R57+S57</f>
        <v>36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61">
        <v>0</v>
      </c>
      <c r="P60" s="104">
        <v>36</v>
      </c>
      <c r="Q60" s="55">
        <v>0</v>
      </c>
      <c r="R60" s="75"/>
      <c r="S60" s="75"/>
    </row>
    <row r="61" spans="1:22" s="26" customFormat="1" ht="18" customHeight="1">
      <c r="A61" s="54" t="s">
        <v>52</v>
      </c>
      <c r="B61" s="23" t="s">
        <v>89</v>
      </c>
      <c r="C61" s="15" t="s">
        <v>274</v>
      </c>
      <c r="D61" s="13">
        <f t="shared" si="31"/>
        <v>180</v>
      </c>
      <c r="E61" s="13">
        <v>0</v>
      </c>
      <c r="F61" s="13">
        <f>J61+K61+L61+M61+N61+O61+P61+Q61+R57+S57</f>
        <v>180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61">
        <v>0</v>
      </c>
      <c r="P61" s="104">
        <v>180</v>
      </c>
      <c r="Q61" s="55">
        <v>0</v>
      </c>
      <c r="R61" s="75"/>
      <c r="S61" s="75"/>
    </row>
    <row r="62" spans="1:22" s="26" customFormat="1" ht="36" customHeight="1">
      <c r="A62" s="143" t="s">
        <v>35</v>
      </c>
      <c r="B62" s="144" t="s">
        <v>119</v>
      </c>
      <c r="C62" s="145" t="s">
        <v>85</v>
      </c>
      <c r="D62" s="146">
        <f t="shared" ref="D62" si="33">SUM(D63:D66)</f>
        <v>738</v>
      </c>
      <c r="E62" s="146">
        <f t="shared" ref="E62" si="34">SUM(E63:E66)</f>
        <v>182</v>
      </c>
      <c r="F62" s="146">
        <f>SUM(F63:F66)</f>
        <v>556</v>
      </c>
      <c r="G62" s="146">
        <f t="shared" ref="G62:H62" si="35">SUM(G63:G66)</f>
        <v>196</v>
      </c>
      <c r="H62" s="146">
        <f t="shared" si="35"/>
        <v>132</v>
      </c>
      <c r="I62" s="146">
        <f t="shared" ref="I62" si="36">SUM(I64:I66)</f>
        <v>0</v>
      </c>
      <c r="J62" s="146">
        <f t="shared" ref="J62:N62" si="37">SUM(J63:J66)</f>
        <v>0</v>
      </c>
      <c r="K62" s="146">
        <f t="shared" si="37"/>
        <v>0</v>
      </c>
      <c r="L62" s="146">
        <f t="shared" si="37"/>
        <v>0</v>
      </c>
      <c r="M62" s="146">
        <f t="shared" si="37"/>
        <v>0</v>
      </c>
      <c r="N62" s="146">
        <f t="shared" si="37"/>
        <v>112</v>
      </c>
      <c r="O62" s="146">
        <f>SUM(O63:O66)</f>
        <v>444</v>
      </c>
      <c r="P62" s="146">
        <f t="shared" ref="P62:Q62" si="38">SUM(P63:P66)</f>
        <v>0</v>
      </c>
      <c r="Q62" s="146">
        <f t="shared" si="38"/>
        <v>0</v>
      </c>
      <c r="R62" s="78"/>
      <c r="S62" s="78"/>
    </row>
    <row r="63" spans="1:22" s="26" customFormat="1" ht="36" customHeight="1">
      <c r="A63" s="54" t="s">
        <v>36</v>
      </c>
      <c r="B63" s="23" t="s">
        <v>120</v>
      </c>
      <c r="C63" s="105" t="s">
        <v>66</v>
      </c>
      <c r="D63" s="13">
        <f t="shared" ref="D63" si="39">E63+F63</f>
        <v>444</v>
      </c>
      <c r="E63" s="13">
        <v>150</v>
      </c>
      <c r="F63" s="13">
        <f>J63+K63+L63+M63+N63+O63+P63+Q63+R59+S59</f>
        <v>294</v>
      </c>
      <c r="G63" s="13">
        <f t="shared" ref="G63" si="40">F63-H63-I63</f>
        <v>164</v>
      </c>
      <c r="H63" s="13">
        <v>100</v>
      </c>
      <c r="I63" s="13">
        <v>30</v>
      </c>
      <c r="J63" s="13">
        <v>0</v>
      </c>
      <c r="K63" s="13">
        <v>0</v>
      </c>
      <c r="L63" s="13">
        <v>0</v>
      </c>
      <c r="M63" s="13">
        <v>0</v>
      </c>
      <c r="N63" s="13">
        <v>112</v>
      </c>
      <c r="O63" s="13">
        <v>182</v>
      </c>
      <c r="P63" s="13">
        <v>0</v>
      </c>
      <c r="Q63" s="55">
        <v>0</v>
      </c>
      <c r="R63" s="78"/>
      <c r="S63" s="78"/>
    </row>
    <row r="64" spans="1:22" s="26" customFormat="1" ht="18" customHeight="1">
      <c r="A64" s="54" t="s">
        <v>282</v>
      </c>
      <c r="B64" s="23" t="s">
        <v>242</v>
      </c>
      <c r="C64" s="13" t="s">
        <v>53</v>
      </c>
      <c r="D64" s="13">
        <f t="shared" ref="D64:D66" si="41">E64+F64</f>
        <v>96</v>
      </c>
      <c r="E64" s="13">
        <v>32</v>
      </c>
      <c r="F64" s="13">
        <f>J64+K64+L64+M64+N64+O64+P64+Q64+R60+S60</f>
        <v>64</v>
      </c>
      <c r="G64" s="13">
        <f t="shared" ref="G64" si="42">F64-H64-I64</f>
        <v>32</v>
      </c>
      <c r="H64" s="13">
        <v>32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64</v>
      </c>
      <c r="P64" s="13">
        <v>0</v>
      </c>
      <c r="Q64" s="55">
        <v>0</v>
      </c>
      <c r="R64" s="78"/>
      <c r="S64" s="78"/>
    </row>
    <row r="65" spans="1:20" s="26" customFormat="1" ht="18" customHeight="1">
      <c r="A65" s="54" t="s">
        <v>217</v>
      </c>
      <c r="B65" s="23" t="s">
        <v>82</v>
      </c>
      <c r="C65" s="13" t="s">
        <v>53</v>
      </c>
      <c r="D65" s="13">
        <f t="shared" si="41"/>
        <v>36</v>
      </c>
      <c r="E65" s="13">
        <v>0</v>
      </c>
      <c r="F65" s="13">
        <f>J65+K65+L65+M65+N65+O65+P65+Q65+R61+S61</f>
        <v>36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04">
        <v>36</v>
      </c>
      <c r="P65" s="13">
        <v>0</v>
      </c>
      <c r="Q65" s="55">
        <v>0</v>
      </c>
      <c r="R65" s="75"/>
      <c r="S65" s="75"/>
    </row>
    <row r="66" spans="1:20" s="26" customFormat="1" ht="18" customHeight="1">
      <c r="A66" s="54" t="s">
        <v>90</v>
      </c>
      <c r="B66" s="23" t="s">
        <v>89</v>
      </c>
      <c r="C66" s="13" t="s">
        <v>53</v>
      </c>
      <c r="D66" s="13">
        <f t="shared" si="41"/>
        <v>162</v>
      </c>
      <c r="E66" s="13">
        <v>0</v>
      </c>
      <c r="F66" s="13">
        <f>J66+K66+L66+M66+N66+O66+P66+Q66+R61+S61</f>
        <v>162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04">
        <v>162</v>
      </c>
      <c r="P66" s="13">
        <v>0</v>
      </c>
      <c r="Q66" s="55">
        <v>0</v>
      </c>
      <c r="R66" s="75"/>
      <c r="S66" s="75"/>
    </row>
    <row r="67" spans="1:20" s="26" customFormat="1" ht="18" customHeight="1">
      <c r="A67" s="143" t="s">
        <v>91</v>
      </c>
      <c r="B67" s="144" t="s">
        <v>121</v>
      </c>
      <c r="C67" s="145" t="s">
        <v>85</v>
      </c>
      <c r="D67" s="146">
        <f>SUM(D68:D70)</f>
        <v>279</v>
      </c>
      <c r="E67" s="146">
        <f t="shared" ref="E67:Q67" si="43">SUM(E68:E69)</f>
        <v>57</v>
      </c>
      <c r="F67" s="146">
        <f>SUM(F68:F70)</f>
        <v>222</v>
      </c>
      <c r="G67" s="146">
        <f t="shared" si="43"/>
        <v>40</v>
      </c>
      <c r="H67" s="146">
        <f t="shared" si="43"/>
        <v>44</v>
      </c>
      <c r="I67" s="146">
        <f t="shared" si="43"/>
        <v>30</v>
      </c>
      <c r="J67" s="146">
        <f t="shared" si="43"/>
        <v>0</v>
      </c>
      <c r="K67" s="146">
        <f t="shared" si="43"/>
        <v>0</v>
      </c>
      <c r="L67" s="146">
        <f t="shared" si="43"/>
        <v>0</v>
      </c>
      <c r="M67" s="146">
        <f>SUM(M68:M70)</f>
        <v>222</v>
      </c>
      <c r="N67" s="146">
        <f t="shared" si="43"/>
        <v>0</v>
      </c>
      <c r="O67" s="146">
        <f t="shared" si="43"/>
        <v>0</v>
      </c>
      <c r="P67" s="146">
        <f t="shared" si="43"/>
        <v>0</v>
      </c>
      <c r="Q67" s="147">
        <f t="shared" si="43"/>
        <v>0</v>
      </c>
      <c r="R67" s="75"/>
      <c r="S67" s="75"/>
    </row>
    <row r="68" spans="1:20" s="26" customFormat="1" ht="18" customHeight="1">
      <c r="A68" s="54" t="s">
        <v>92</v>
      </c>
      <c r="B68" s="23" t="s">
        <v>122</v>
      </c>
      <c r="C68" s="15" t="s">
        <v>50</v>
      </c>
      <c r="D68" s="13">
        <f t="shared" ref="D68:D70" si="44">E68+F68</f>
        <v>171</v>
      </c>
      <c r="E68" s="13">
        <v>57</v>
      </c>
      <c r="F68" s="13">
        <f>J68+K68+L68+M68+N68+O68+P68+Q68+R65+S65</f>
        <v>114</v>
      </c>
      <c r="G68" s="13">
        <f t="shared" ref="G68" si="45">F68-H68-I68</f>
        <v>40</v>
      </c>
      <c r="H68" s="13">
        <v>44</v>
      </c>
      <c r="I68" s="13">
        <v>30</v>
      </c>
      <c r="J68" s="13">
        <v>0</v>
      </c>
      <c r="K68" s="13">
        <v>0</v>
      </c>
      <c r="L68" s="13">
        <v>0</v>
      </c>
      <c r="M68" s="13">
        <v>114</v>
      </c>
      <c r="N68" s="13">
        <v>0</v>
      </c>
      <c r="O68" s="13">
        <v>0</v>
      </c>
      <c r="P68" s="13">
        <v>0</v>
      </c>
      <c r="Q68" s="55">
        <v>0</v>
      </c>
      <c r="R68" s="78"/>
      <c r="S68" s="78"/>
    </row>
    <row r="69" spans="1:20" s="26" customFormat="1" ht="18" customHeight="1">
      <c r="A69" s="54" t="s">
        <v>123</v>
      </c>
      <c r="B69" s="23" t="s">
        <v>82</v>
      </c>
      <c r="C69" s="13" t="s">
        <v>274</v>
      </c>
      <c r="D69" s="13">
        <f t="shared" si="44"/>
        <v>72</v>
      </c>
      <c r="E69" s="13">
        <v>0</v>
      </c>
      <c r="F69" s="13">
        <f>J69+K69+L69+M69+N69+O69+P69+Q69+R66+S66</f>
        <v>72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04">
        <v>72</v>
      </c>
      <c r="N69" s="13">
        <v>0</v>
      </c>
      <c r="O69" s="13">
        <v>0</v>
      </c>
      <c r="P69" s="13">
        <v>0</v>
      </c>
      <c r="Q69" s="55">
        <v>0</v>
      </c>
      <c r="R69" s="75"/>
      <c r="S69" s="75"/>
      <c r="T69" s="26" t="s">
        <v>84</v>
      </c>
    </row>
    <row r="70" spans="1:20" s="26" customFormat="1" ht="18" customHeight="1">
      <c r="A70" s="54" t="s">
        <v>212</v>
      </c>
      <c r="B70" s="23" t="s">
        <v>89</v>
      </c>
      <c r="C70" s="13" t="s">
        <v>274</v>
      </c>
      <c r="D70" s="13">
        <f t="shared" si="44"/>
        <v>36</v>
      </c>
      <c r="E70" s="13">
        <v>0</v>
      </c>
      <c r="F70" s="13">
        <f>J70+K70+L70+M70+N70+O70+P70+Q70+R67+S67</f>
        <v>36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04">
        <v>36</v>
      </c>
      <c r="N70" s="13">
        <v>0</v>
      </c>
      <c r="O70" s="13">
        <v>0</v>
      </c>
      <c r="P70" s="13">
        <v>0</v>
      </c>
      <c r="Q70" s="55">
        <v>0</v>
      </c>
      <c r="R70" s="75"/>
      <c r="S70" s="75"/>
    </row>
    <row r="71" spans="1:20" s="26" customFormat="1" ht="36" customHeight="1">
      <c r="A71" s="143" t="s">
        <v>93</v>
      </c>
      <c r="B71" s="144" t="s">
        <v>286</v>
      </c>
      <c r="C71" s="145" t="s">
        <v>85</v>
      </c>
      <c r="D71" s="146">
        <f t="shared" ref="D71:Q71" si="46">SUM(D72:D74)</f>
        <v>318</v>
      </c>
      <c r="E71" s="146">
        <f t="shared" si="46"/>
        <v>52</v>
      </c>
      <c r="F71" s="146">
        <f t="shared" si="46"/>
        <v>266</v>
      </c>
      <c r="G71" s="146">
        <f t="shared" si="46"/>
        <v>52</v>
      </c>
      <c r="H71" s="146">
        <f t="shared" si="46"/>
        <v>52</v>
      </c>
      <c r="I71" s="146">
        <f t="shared" si="46"/>
        <v>0</v>
      </c>
      <c r="J71" s="146">
        <f t="shared" si="46"/>
        <v>0</v>
      </c>
      <c r="K71" s="146">
        <f t="shared" si="46"/>
        <v>0</v>
      </c>
      <c r="L71" s="146">
        <f t="shared" si="46"/>
        <v>164</v>
      </c>
      <c r="M71" s="146">
        <f t="shared" si="46"/>
        <v>102</v>
      </c>
      <c r="N71" s="146">
        <f t="shared" si="46"/>
        <v>0</v>
      </c>
      <c r="O71" s="146">
        <f t="shared" si="46"/>
        <v>0</v>
      </c>
      <c r="P71" s="146">
        <f t="shared" si="46"/>
        <v>0</v>
      </c>
      <c r="Q71" s="147">
        <f t="shared" si="46"/>
        <v>0</v>
      </c>
      <c r="R71" s="75"/>
      <c r="S71" s="75"/>
      <c r="T71" s="26">
        <f>SUM(D56,D60,D61,D65:D66,D69:D70,D73:D74,D57)/36</f>
        <v>25</v>
      </c>
    </row>
    <row r="72" spans="1:20" s="26" customFormat="1" ht="36" customHeight="1">
      <c r="A72" s="54" t="s">
        <v>94</v>
      </c>
      <c r="B72" s="23" t="s">
        <v>245</v>
      </c>
      <c r="C72" s="105" t="s">
        <v>66</v>
      </c>
      <c r="D72" s="13">
        <f t="shared" ref="D72:D74" si="47">E72+F72</f>
        <v>156</v>
      </c>
      <c r="E72" s="13">
        <v>52</v>
      </c>
      <c r="F72" s="13">
        <f>J72+K72+L72+M72+N72+O72+P72+Q72+R69+S69</f>
        <v>104</v>
      </c>
      <c r="G72" s="13">
        <f t="shared" ref="G72" si="48">F72-H72-I72</f>
        <v>52</v>
      </c>
      <c r="H72" s="13">
        <v>52</v>
      </c>
      <c r="I72" s="13">
        <v>0</v>
      </c>
      <c r="J72" s="13">
        <v>0</v>
      </c>
      <c r="K72" s="13">
        <v>0</v>
      </c>
      <c r="L72" s="13">
        <v>56</v>
      </c>
      <c r="M72" s="13">
        <v>48</v>
      </c>
      <c r="N72" s="13">
        <v>0</v>
      </c>
      <c r="O72" s="13">
        <v>0</v>
      </c>
      <c r="P72" s="13">
        <v>0</v>
      </c>
      <c r="Q72" s="55">
        <v>0</v>
      </c>
      <c r="R72" s="78"/>
      <c r="S72" s="78"/>
    </row>
    <row r="73" spans="1:20" s="26" customFormat="1" ht="18" customHeight="1">
      <c r="A73" s="54" t="s">
        <v>214</v>
      </c>
      <c r="B73" s="23" t="s">
        <v>82</v>
      </c>
      <c r="C73" s="105" t="s">
        <v>275</v>
      </c>
      <c r="D73" s="13">
        <v>72</v>
      </c>
      <c r="E73" s="13">
        <v>0</v>
      </c>
      <c r="F73" s="13">
        <f>J73+K73+L73+M73+N73+O73+P73+Q73+R70+S70</f>
        <v>72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04">
        <v>36</v>
      </c>
      <c r="M73" s="104">
        <v>36</v>
      </c>
      <c r="N73" s="13">
        <v>0</v>
      </c>
      <c r="O73" s="13">
        <v>0</v>
      </c>
      <c r="P73" s="13">
        <v>0</v>
      </c>
      <c r="Q73" s="55">
        <v>0</v>
      </c>
      <c r="R73" s="75"/>
      <c r="S73" s="75"/>
      <c r="T73">
        <f>SUM(J76:Q76)</f>
        <v>5328</v>
      </c>
    </row>
    <row r="74" spans="1:20" s="26" customFormat="1" ht="18" customHeight="1">
      <c r="A74" s="54" t="s">
        <v>95</v>
      </c>
      <c r="B74" s="23" t="s">
        <v>89</v>
      </c>
      <c r="C74" s="105" t="s">
        <v>275</v>
      </c>
      <c r="D74" s="13">
        <f t="shared" si="47"/>
        <v>90</v>
      </c>
      <c r="E74" s="13">
        <v>0</v>
      </c>
      <c r="F74" s="13">
        <f>J74+K74+L74+M74+N74+O74+P74+Q74+R71+S71</f>
        <v>90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04">
        <v>72</v>
      </c>
      <c r="M74" s="104">
        <v>18</v>
      </c>
      <c r="N74" s="13">
        <v>0</v>
      </c>
      <c r="O74" s="13">
        <v>0</v>
      </c>
      <c r="P74" s="13">
        <v>0</v>
      </c>
      <c r="Q74" s="55">
        <v>0</v>
      </c>
      <c r="R74" s="75"/>
      <c r="S74" s="75"/>
    </row>
    <row r="75" spans="1:20" ht="5.0999999999999996" customHeight="1" thickBot="1">
      <c r="A75" s="5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/>
      <c r="Q75" s="57"/>
      <c r="R75" s="79"/>
      <c r="S75" s="77"/>
    </row>
    <row r="76" spans="1:20" ht="18" customHeight="1" thickBot="1">
      <c r="A76" s="119" t="s">
        <v>1</v>
      </c>
      <c r="B76" s="120"/>
      <c r="C76" s="19"/>
      <c r="D76" s="19">
        <f t="shared" ref="D76:Q76" si="49">D8+D23+D29+D34</f>
        <v>7542</v>
      </c>
      <c r="E76" s="19">
        <f t="shared" si="49"/>
        <v>2214</v>
      </c>
      <c r="F76" s="19">
        <f t="shared" si="49"/>
        <v>5328</v>
      </c>
      <c r="G76" s="19">
        <f t="shared" si="49"/>
        <v>2185</v>
      </c>
      <c r="H76" s="19">
        <f t="shared" si="49"/>
        <v>2123</v>
      </c>
      <c r="I76" s="19">
        <f t="shared" si="49"/>
        <v>90</v>
      </c>
      <c r="J76" s="19">
        <f t="shared" si="49"/>
        <v>612</v>
      </c>
      <c r="K76" s="19">
        <f t="shared" si="49"/>
        <v>792</v>
      </c>
      <c r="L76" s="19">
        <f t="shared" si="49"/>
        <v>576</v>
      </c>
      <c r="M76" s="19">
        <f t="shared" si="49"/>
        <v>828</v>
      </c>
      <c r="N76" s="19">
        <f t="shared" si="49"/>
        <v>576</v>
      </c>
      <c r="O76" s="19">
        <f t="shared" si="49"/>
        <v>828</v>
      </c>
      <c r="P76" s="19">
        <f t="shared" si="49"/>
        <v>612</v>
      </c>
      <c r="Q76" s="68">
        <f t="shared" si="49"/>
        <v>504</v>
      </c>
      <c r="R76" s="79"/>
      <c r="S76" s="77"/>
    </row>
    <row r="77" spans="1:20" ht="3.75" customHeight="1" thickBot="1">
      <c r="A77" s="58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  <c r="Q77" s="59"/>
      <c r="R77" s="74"/>
      <c r="S77" s="74"/>
    </row>
    <row r="78" spans="1:20" ht="18" customHeight="1" thickBot="1">
      <c r="A78" s="34" t="s">
        <v>44</v>
      </c>
      <c r="B78" s="35" t="s">
        <v>48</v>
      </c>
      <c r="C78" s="36" t="s">
        <v>53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  <c r="Q78" s="38" t="s">
        <v>124</v>
      </c>
      <c r="R78" s="74"/>
      <c r="S78" s="74"/>
    </row>
    <row r="79" spans="1:20" ht="18" customHeight="1" thickBot="1">
      <c r="A79" s="39" t="s">
        <v>45</v>
      </c>
      <c r="B79" s="40" t="s">
        <v>0</v>
      </c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6"/>
      <c r="P79" s="37"/>
      <c r="Q79" s="38" t="s">
        <v>125</v>
      </c>
      <c r="R79" s="75"/>
      <c r="S79" s="75"/>
      <c r="T79" t="s">
        <v>261</v>
      </c>
    </row>
    <row r="80" spans="1:20" ht="31.5" customHeight="1">
      <c r="A80" s="124" t="s">
        <v>248</v>
      </c>
      <c r="B80" s="125"/>
      <c r="C80" s="125"/>
      <c r="D80" s="125"/>
      <c r="E80" s="126"/>
      <c r="F80" s="199" t="s">
        <v>1</v>
      </c>
      <c r="G80" s="203" t="s">
        <v>268</v>
      </c>
      <c r="H80" s="203"/>
      <c r="I80" s="203"/>
      <c r="J80" s="132">
        <f>SUM(J9:J22)</f>
        <v>612</v>
      </c>
      <c r="K80" s="132">
        <f>SUM(K9:K22)</f>
        <v>792</v>
      </c>
      <c r="L80" s="132">
        <f t="shared" ref="L80:Q80" si="50">SUM(L24:L27,L30:L33,L36:L51,L54:L55,L59,L63:L64,L68,L72)</f>
        <v>468</v>
      </c>
      <c r="M80" s="132">
        <f t="shared" si="50"/>
        <v>666</v>
      </c>
      <c r="N80" s="132">
        <f t="shared" si="50"/>
        <v>576</v>
      </c>
      <c r="O80" s="132">
        <f t="shared" si="50"/>
        <v>630</v>
      </c>
      <c r="P80" s="132">
        <f t="shared" si="50"/>
        <v>396</v>
      </c>
      <c r="Q80" s="132">
        <f t="shared" si="50"/>
        <v>288</v>
      </c>
      <c r="R80" s="74"/>
      <c r="S80" s="74"/>
      <c r="T80">
        <f>SUM(J80:S80)/36</f>
        <v>123</v>
      </c>
    </row>
    <row r="81" spans="1:20" ht="21" customHeight="1">
      <c r="A81" s="124" t="s">
        <v>0</v>
      </c>
      <c r="B81" s="125"/>
      <c r="C81" s="125"/>
      <c r="D81" s="125"/>
      <c r="E81" s="126"/>
      <c r="F81" s="200"/>
      <c r="G81" s="197" t="s">
        <v>37</v>
      </c>
      <c r="H81" s="197"/>
      <c r="I81" s="197"/>
      <c r="J81" s="156">
        <f t="shared" ref="J81:K81" si="51">SUM(J56,J60,J65,J69,J73)</f>
        <v>0</v>
      </c>
      <c r="K81" s="156">
        <f t="shared" si="51"/>
        <v>0</v>
      </c>
      <c r="L81" s="10">
        <f>SUM(L56,L60,L65,L69,L73)</f>
        <v>36</v>
      </c>
      <c r="M81" s="10">
        <f t="shared" ref="M81:Q81" si="52">SUM(M56,M60,M65,M69,M73)</f>
        <v>108</v>
      </c>
      <c r="N81" s="10">
        <f>SUM(N56,N60,N65,N69,N73)</f>
        <v>0</v>
      </c>
      <c r="O81" s="10">
        <f t="shared" si="52"/>
        <v>36</v>
      </c>
      <c r="P81" s="10">
        <f t="shared" si="52"/>
        <v>36</v>
      </c>
      <c r="Q81" s="10">
        <f t="shared" si="52"/>
        <v>36</v>
      </c>
      <c r="R81" s="74"/>
      <c r="S81" s="74"/>
      <c r="T81">
        <f>SUM(J81:S81)/36</f>
        <v>7</v>
      </c>
    </row>
    <row r="82" spans="1:20" ht="16.5" customHeight="1">
      <c r="A82" s="116" t="s">
        <v>74</v>
      </c>
      <c r="B82" s="117"/>
      <c r="C82" s="117"/>
      <c r="D82" s="117"/>
      <c r="E82" s="118"/>
      <c r="F82" s="200"/>
      <c r="G82" s="197" t="s">
        <v>97</v>
      </c>
      <c r="H82" s="197"/>
      <c r="I82" s="197"/>
      <c r="J82" s="13">
        <f t="shared" ref="J82:K82" si="53">SUM(J57,J61,J66,J69,J74)</f>
        <v>0</v>
      </c>
      <c r="K82" s="13">
        <f t="shared" si="53"/>
        <v>0</v>
      </c>
      <c r="L82" s="13">
        <f>SUM(L57,L61,L66,L70,L74)</f>
        <v>72</v>
      </c>
      <c r="M82" s="13">
        <f t="shared" ref="M82:Q82" si="54">SUM(M57,M61,M66,M70,M74)</f>
        <v>54</v>
      </c>
      <c r="N82" s="13">
        <f t="shared" si="54"/>
        <v>0</v>
      </c>
      <c r="O82" s="13">
        <f t="shared" si="54"/>
        <v>162</v>
      </c>
      <c r="P82" s="13">
        <f t="shared" si="54"/>
        <v>180</v>
      </c>
      <c r="Q82" s="13">
        <f t="shared" si="54"/>
        <v>180</v>
      </c>
      <c r="R82" s="74"/>
      <c r="S82" s="74"/>
      <c r="T82">
        <f>SUM(J82:S82)/36</f>
        <v>18</v>
      </c>
    </row>
    <row r="83" spans="1:20" ht="15.75">
      <c r="A83" s="127" t="s">
        <v>46</v>
      </c>
      <c r="B83" s="128"/>
      <c r="C83" s="128"/>
      <c r="D83" s="128"/>
      <c r="E83" s="129"/>
      <c r="F83" s="200"/>
      <c r="G83" s="202" t="s">
        <v>38</v>
      </c>
      <c r="H83" s="202"/>
      <c r="I83" s="202"/>
      <c r="J83" s="135">
        <v>0</v>
      </c>
      <c r="K83" s="135">
        <v>3</v>
      </c>
      <c r="L83" s="135">
        <v>2</v>
      </c>
      <c r="M83" s="135">
        <v>6</v>
      </c>
      <c r="N83" s="135">
        <v>1</v>
      </c>
      <c r="O83" s="135">
        <v>2</v>
      </c>
      <c r="P83" s="135">
        <v>1</v>
      </c>
      <c r="Q83" s="135">
        <v>1</v>
      </c>
      <c r="R83" s="70"/>
      <c r="S83" s="80"/>
      <c r="T83" t="s">
        <v>269</v>
      </c>
    </row>
    <row r="84" spans="1:20" ht="15.75">
      <c r="A84" s="127" t="s">
        <v>67</v>
      </c>
      <c r="B84" s="128"/>
      <c r="C84" s="128"/>
      <c r="D84" s="128"/>
      <c r="E84" s="129"/>
      <c r="F84" s="200"/>
      <c r="G84" s="202" t="s">
        <v>39</v>
      </c>
      <c r="H84" s="202"/>
      <c r="I84" s="202"/>
      <c r="J84" s="135">
        <v>4</v>
      </c>
      <c r="K84" s="135">
        <v>8</v>
      </c>
      <c r="L84" s="135">
        <v>3</v>
      </c>
      <c r="M84" s="135">
        <v>7</v>
      </c>
      <c r="N84" s="135">
        <v>4</v>
      </c>
      <c r="O84" s="135">
        <v>4</v>
      </c>
      <c r="P84" s="135">
        <v>3</v>
      </c>
      <c r="Q84" s="135">
        <v>7</v>
      </c>
      <c r="R84" s="80"/>
      <c r="S84" s="80"/>
      <c r="T84" s="133">
        <f>(H76+I76+1044)/(F76+1044)</f>
        <v>0.51114249843063397</v>
      </c>
    </row>
    <row r="85" spans="1:20" ht="15.75">
      <c r="A85" s="121" t="s">
        <v>68</v>
      </c>
      <c r="B85" s="122"/>
      <c r="C85" s="122"/>
      <c r="D85" s="122"/>
      <c r="E85" s="123"/>
      <c r="F85" s="200"/>
      <c r="G85" s="202" t="s">
        <v>40</v>
      </c>
      <c r="H85" s="202"/>
      <c r="I85" s="202"/>
      <c r="J85" s="135">
        <v>0</v>
      </c>
      <c r="K85" s="135">
        <v>1</v>
      </c>
      <c r="L85" s="135">
        <v>0</v>
      </c>
      <c r="M85" s="135">
        <v>1</v>
      </c>
      <c r="N85" s="135">
        <v>0</v>
      </c>
      <c r="O85" s="135">
        <v>1</v>
      </c>
      <c r="P85" s="135">
        <v>0</v>
      </c>
      <c r="Q85" s="135">
        <v>0</v>
      </c>
      <c r="R85" s="81"/>
      <c r="S85" s="80"/>
    </row>
    <row r="86" spans="1:20">
      <c r="J86" s="204"/>
      <c r="K86" s="204"/>
      <c r="L86" s="204"/>
      <c r="M86" s="204"/>
      <c r="N86" s="204"/>
      <c r="O86" s="204"/>
      <c r="P86" s="204"/>
      <c r="Q86" s="204"/>
    </row>
    <row r="88" spans="1:20">
      <c r="L88" s="201"/>
      <c r="M88" s="201"/>
      <c r="N88" s="201"/>
      <c r="O88" s="201"/>
      <c r="P88" s="201"/>
      <c r="Q88" s="201"/>
    </row>
  </sheetData>
  <sheetProtection password="CE20" sheet="1" objects="1" scenarios="1" selectLockedCells="1" selectUnlockedCells="1"/>
  <mergeCells count="44">
    <mergeCell ref="A1:Q1"/>
    <mergeCell ref="P5:P6"/>
    <mergeCell ref="Q5:Q6"/>
    <mergeCell ref="N4:O4"/>
    <mergeCell ref="P4:Q4"/>
    <mergeCell ref="O5:O6"/>
    <mergeCell ref="F5:F6"/>
    <mergeCell ref="L5:L6"/>
    <mergeCell ref="J4:K4"/>
    <mergeCell ref="K5:K6"/>
    <mergeCell ref="L4:M4"/>
    <mergeCell ref="G5:I5"/>
    <mergeCell ref="F80:F85"/>
    <mergeCell ref="L88:Q88"/>
    <mergeCell ref="G85:I85"/>
    <mergeCell ref="G80:I80"/>
    <mergeCell ref="G81:I81"/>
    <mergeCell ref="P86:Q86"/>
    <mergeCell ref="G83:I83"/>
    <mergeCell ref="G84:I84"/>
    <mergeCell ref="L86:M86"/>
    <mergeCell ref="J86:K86"/>
    <mergeCell ref="N86:O86"/>
    <mergeCell ref="T23:U23"/>
    <mergeCell ref="T25:U25"/>
    <mergeCell ref="T28:U28"/>
    <mergeCell ref="T27:U27"/>
    <mergeCell ref="G82:I82"/>
    <mergeCell ref="S53:V53"/>
    <mergeCell ref="R4:S4"/>
    <mergeCell ref="A3:A6"/>
    <mergeCell ref="R5:R6"/>
    <mergeCell ref="S5:S6"/>
    <mergeCell ref="T8:U8"/>
    <mergeCell ref="N5:N6"/>
    <mergeCell ref="J5:J6"/>
    <mergeCell ref="B3:B6"/>
    <mergeCell ref="C3:C6"/>
    <mergeCell ref="D4:D6"/>
    <mergeCell ref="E4:E6"/>
    <mergeCell ref="J3:Q3"/>
    <mergeCell ref="M5:M6"/>
    <mergeCell ref="D3:I3"/>
    <mergeCell ref="F4:I4"/>
  </mergeCells>
  <phoneticPr fontId="2" type="noConversion"/>
  <conditionalFormatting sqref="T26:W26 T24:V24">
    <cfRule type="cellIs" dxfId="3" priority="7" stopIfTrue="1" operator="notEqual">
      <formula>36</formula>
    </cfRule>
  </conditionalFormatting>
  <conditionalFormatting sqref="F76">
    <cfRule type="cellIs" dxfId="2" priority="5" operator="notEqual">
      <formula>5328</formula>
    </cfRule>
  </conditionalFormatting>
  <conditionalFormatting sqref="D76">
    <cfRule type="cellIs" dxfId="1" priority="2" operator="notEqual">
      <formula>7542</formula>
    </cfRule>
  </conditionalFormatting>
  <conditionalFormatting sqref="T84">
    <cfRule type="cellIs" dxfId="0" priority="1" operator="notBetween">
      <formula>0.5</formula>
      <formula>0.6</formula>
    </cfRule>
  </conditionalFormatting>
  <printOptions horizontalCentered="1"/>
  <pageMargins left="0.19685039370078741" right="0.19685039370078741" top="0.19685039370078741" bottom="0.19685039370078741" header="0" footer="0"/>
  <pageSetup paperSize="9" scale="75" fitToHeight="2" orientation="landscape" horizontalDpi="4294967294" r:id="rId1"/>
  <headerFooter alignWithMargins="0"/>
  <rowBreaks count="2" manualBreakCount="2">
    <brk id="28" min="1" max="16" man="1"/>
    <brk id="57" min="1" max="16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4"/>
  <sheetViews>
    <sheetView zoomScale="70" zoomScaleNormal="70" workbookViewId="0">
      <selection activeCell="BH23" sqref="BH23"/>
    </sheetView>
  </sheetViews>
  <sheetFormatPr defaultRowHeight="12.75"/>
  <cols>
    <col min="1" max="1" width="3.7109375" customWidth="1"/>
    <col min="2" max="53" width="3.28515625" customWidth="1"/>
    <col min="54" max="54" width="6.570312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66" t="s">
        <v>126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 t="s">
        <v>127</v>
      </c>
      <c r="BC1" s="266"/>
      <c r="BD1" s="266"/>
      <c r="BE1" s="266"/>
      <c r="BF1" s="266"/>
      <c r="BG1" s="266"/>
      <c r="BH1" s="266"/>
      <c r="BI1" s="266"/>
      <c r="BJ1" s="266"/>
      <c r="BK1" s="266"/>
      <c r="BL1" s="266"/>
    </row>
    <row r="2" spans="1:64">
      <c r="A2" s="84"/>
      <c r="B2" s="84"/>
      <c r="C2" s="84"/>
      <c r="D2" s="84"/>
      <c r="E2" s="84"/>
      <c r="F2" s="85"/>
      <c r="G2" s="86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>
      <c r="A3" s="84"/>
      <c r="B3" s="84"/>
      <c r="C3" s="84"/>
      <c r="D3" s="84"/>
      <c r="E3" s="84"/>
      <c r="F3" s="85"/>
      <c r="G3" s="86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ht="39.950000000000003" customHeight="1">
      <c r="A4" s="267" t="s">
        <v>128</v>
      </c>
      <c r="B4" s="243" t="s">
        <v>129</v>
      </c>
      <c r="C4" s="270"/>
      <c r="D4" s="270"/>
      <c r="E4" s="271"/>
      <c r="F4" s="239" t="s">
        <v>130</v>
      </c>
      <c r="G4" s="242" t="s">
        <v>131</v>
      </c>
      <c r="H4" s="242"/>
      <c r="I4" s="242"/>
      <c r="J4" s="239" t="s">
        <v>132</v>
      </c>
      <c r="K4" s="242" t="s">
        <v>133</v>
      </c>
      <c r="L4" s="242"/>
      <c r="M4" s="242"/>
      <c r="N4" s="239" t="s">
        <v>134</v>
      </c>
      <c r="O4" s="242" t="s">
        <v>135</v>
      </c>
      <c r="P4" s="242"/>
      <c r="Q4" s="242"/>
      <c r="R4" s="242"/>
      <c r="S4" s="239" t="s">
        <v>136</v>
      </c>
      <c r="T4" s="242" t="s">
        <v>137</v>
      </c>
      <c r="U4" s="242"/>
      <c r="V4" s="242"/>
      <c r="W4" s="239" t="s">
        <v>138</v>
      </c>
      <c r="X4" s="242" t="s">
        <v>139</v>
      </c>
      <c r="Y4" s="242"/>
      <c r="Z4" s="242"/>
      <c r="AA4" s="239" t="s">
        <v>140</v>
      </c>
      <c r="AB4" s="242" t="s">
        <v>141</v>
      </c>
      <c r="AC4" s="242"/>
      <c r="AD4" s="242"/>
      <c r="AE4" s="242"/>
      <c r="AF4" s="239" t="s">
        <v>142</v>
      </c>
      <c r="AG4" s="242" t="s">
        <v>143</v>
      </c>
      <c r="AH4" s="242"/>
      <c r="AI4" s="242"/>
      <c r="AJ4" s="239" t="s">
        <v>144</v>
      </c>
      <c r="AK4" s="243" t="s">
        <v>145</v>
      </c>
      <c r="AL4" s="244"/>
      <c r="AM4" s="244"/>
      <c r="AN4" s="245"/>
      <c r="AO4" s="242" t="s">
        <v>146</v>
      </c>
      <c r="AP4" s="242"/>
      <c r="AQ4" s="242"/>
      <c r="AR4" s="242"/>
      <c r="AS4" s="239" t="s">
        <v>147</v>
      </c>
      <c r="AT4" s="243" t="s">
        <v>148</v>
      </c>
      <c r="AU4" s="244"/>
      <c r="AV4" s="244"/>
      <c r="AW4" s="239" t="s">
        <v>149</v>
      </c>
      <c r="AX4" s="243" t="s">
        <v>150</v>
      </c>
      <c r="AY4" s="244"/>
      <c r="AZ4" s="244"/>
      <c r="BA4" s="244"/>
      <c r="BB4" s="258" t="s">
        <v>128</v>
      </c>
      <c r="BC4" s="260" t="s">
        <v>151</v>
      </c>
      <c r="BD4" s="261"/>
      <c r="BE4" s="264" t="s">
        <v>152</v>
      </c>
      <c r="BF4" s="265"/>
      <c r="BG4" s="265"/>
      <c r="BH4" s="265"/>
      <c r="BI4" s="272" t="s">
        <v>153</v>
      </c>
      <c r="BJ4" s="254" t="s">
        <v>154</v>
      </c>
      <c r="BK4" s="257" t="s">
        <v>155</v>
      </c>
      <c r="BL4" s="257" t="s">
        <v>156</v>
      </c>
    </row>
    <row r="5" spans="1:64" ht="30" customHeight="1">
      <c r="A5" s="268"/>
      <c r="B5" s="239" t="s">
        <v>157</v>
      </c>
      <c r="C5" s="239" t="s">
        <v>158</v>
      </c>
      <c r="D5" s="239" t="s">
        <v>159</v>
      </c>
      <c r="E5" s="239" t="s">
        <v>160</v>
      </c>
      <c r="F5" s="240"/>
      <c r="G5" s="239" t="s">
        <v>161</v>
      </c>
      <c r="H5" s="239" t="s">
        <v>162</v>
      </c>
      <c r="I5" s="239" t="s">
        <v>163</v>
      </c>
      <c r="J5" s="240"/>
      <c r="K5" s="239" t="s">
        <v>164</v>
      </c>
      <c r="L5" s="239" t="s">
        <v>165</v>
      </c>
      <c r="M5" s="239" t="s">
        <v>166</v>
      </c>
      <c r="N5" s="240"/>
      <c r="O5" s="239" t="s">
        <v>157</v>
      </c>
      <c r="P5" s="239" t="s">
        <v>158</v>
      </c>
      <c r="Q5" s="239" t="s">
        <v>159</v>
      </c>
      <c r="R5" s="239" t="s">
        <v>160</v>
      </c>
      <c r="S5" s="240"/>
      <c r="T5" s="239" t="s">
        <v>167</v>
      </c>
      <c r="U5" s="239" t="s">
        <v>168</v>
      </c>
      <c r="V5" s="239" t="s">
        <v>169</v>
      </c>
      <c r="W5" s="240"/>
      <c r="X5" s="239" t="s">
        <v>170</v>
      </c>
      <c r="Y5" s="239" t="s">
        <v>171</v>
      </c>
      <c r="Z5" s="239" t="s">
        <v>172</v>
      </c>
      <c r="AA5" s="240"/>
      <c r="AB5" s="239" t="s">
        <v>170</v>
      </c>
      <c r="AC5" s="239" t="s">
        <v>171</v>
      </c>
      <c r="AD5" s="239" t="s">
        <v>172</v>
      </c>
      <c r="AE5" s="239" t="s">
        <v>173</v>
      </c>
      <c r="AF5" s="240"/>
      <c r="AG5" s="239" t="s">
        <v>161</v>
      </c>
      <c r="AH5" s="239" t="s">
        <v>162</v>
      </c>
      <c r="AI5" s="239" t="s">
        <v>163</v>
      </c>
      <c r="AJ5" s="240"/>
      <c r="AK5" s="239" t="s">
        <v>174</v>
      </c>
      <c r="AL5" s="239" t="s">
        <v>175</v>
      </c>
      <c r="AM5" s="239" t="s">
        <v>176</v>
      </c>
      <c r="AN5" s="239" t="s">
        <v>177</v>
      </c>
      <c r="AO5" s="239" t="s">
        <v>157</v>
      </c>
      <c r="AP5" s="239" t="s">
        <v>158</v>
      </c>
      <c r="AQ5" s="239" t="s">
        <v>159</v>
      </c>
      <c r="AR5" s="239" t="s">
        <v>160</v>
      </c>
      <c r="AS5" s="240"/>
      <c r="AT5" s="239" t="s">
        <v>161</v>
      </c>
      <c r="AU5" s="239" t="s">
        <v>162</v>
      </c>
      <c r="AV5" s="239" t="s">
        <v>163</v>
      </c>
      <c r="AW5" s="240"/>
      <c r="AX5" s="239" t="s">
        <v>178</v>
      </c>
      <c r="AY5" s="239" t="s">
        <v>179</v>
      </c>
      <c r="AZ5" s="239" t="s">
        <v>180</v>
      </c>
      <c r="BA5" s="239" t="s">
        <v>181</v>
      </c>
      <c r="BB5" s="259"/>
      <c r="BC5" s="262"/>
      <c r="BD5" s="263"/>
      <c r="BE5" s="251" t="s">
        <v>182</v>
      </c>
      <c r="BF5" s="246" t="s">
        <v>183</v>
      </c>
      <c r="BG5" s="246"/>
      <c r="BH5" s="247" t="s">
        <v>184</v>
      </c>
      <c r="BI5" s="273"/>
      <c r="BJ5" s="255"/>
      <c r="BK5" s="257"/>
      <c r="BL5" s="257"/>
    </row>
    <row r="6" spans="1:64" ht="57.95" customHeight="1">
      <c r="A6" s="268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59"/>
      <c r="BC6" s="248" t="s">
        <v>185</v>
      </c>
      <c r="BD6" s="249"/>
      <c r="BE6" s="252"/>
      <c r="BF6" s="250" t="s">
        <v>186</v>
      </c>
      <c r="BG6" s="250" t="s">
        <v>187</v>
      </c>
      <c r="BH6" s="247"/>
      <c r="BI6" s="273"/>
      <c r="BJ6" s="255"/>
      <c r="BK6" s="257"/>
      <c r="BL6" s="257"/>
    </row>
    <row r="7" spans="1:64" ht="23.1" customHeight="1">
      <c r="A7" s="269"/>
      <c r="B7" s="87">
        <v>1</v>
      </c>
      <c r="C7" s="87">
        <v>2</v>
      </c>
      <c r="D7" s="87">
        <v>3</v>
      </c>
      <c r="E7" s="87">
        <v>4</v>
      </c>
      <c r="F7" s="87">
        <v>5</v>
      </c>
      <c r="G7" s="87">
        <v>6</v>
      </c>
      <c r="H7" s="87">
        <v>7</v>
      </c>
      <c r="I7" s="87">
        <v>8</v>
      </c>
      <c r="J7" s="87">
        <v>9</v>
      </c>
      <c r="K7" s="87">
        <v>10</v>
      </c>
      <c r="L7" s="87">
        <v>11</v>
      </c>
      <c r="M7" s="87">
        <v>12</v>
      </c>
      <c r="N7" s="87">
        <v>13</v>
      </c>
      <c r="O7" s="87">
        <v>14</v>
      </c>
      <c r="P7" s="87">
        <v>15</v>
      </c>
      <c r="Q7" s="87">
        <v>16</v>
      </c>
      <c r="R7" s="87">
        <v>17</v>
      </c>
      <c r="S7" s="87">
        <v>18</v>
      </c>
      <c r="T7" s="87">
        <v>19</v>
      </c>
      <c r="U7" s="87">
        <v>20</v>
      </c>
      <c r="V7" s="87">
        <v>21</v>
      </c>
      <c r="W7" s="87">
        <v>22</v>
      </c>
      <c r="X7" s="87">
        <v>23</v>
      </c>
      <c r="Y7" s="87">
        <v>24</v>
      </c>
      <c r="Z7" s="87">
        <v>25</v>
      </c>
      <c r="AA7" s="87">
        <v>26</v>
      </c>
      <c r="AB7" s="87">
        <v>27</v>
      </c>
      <c r="AC7" s="87">
        <v>28</v>
      </c>
      <c r="AD7" s="87">
        <v>29</v>
      </c>
      <c r="AE7" s="87">
        <v>30</v>
      </c>
      <c r="AF7" s="87">
        <v>31</v>
      </c>
      <c r="AG7" s="87">
        <v>32</v>
      </c>
      <c r="AH7" s="87">
        <v>33</v>
      </c>
      <c r="AI7" s="87">
        <v>34</v>
      </c>
      <c r="AJ7" s="87">
        <v>35</v>
      </c>
      <c r="AK7" s="87">
        <v>36</v>
      </c>
      <c r="AL7" s="87">
        <v>37</v>
      </c>
      <c r="AM7" s="87">
        <v>38</v>
      </c>
      <c r="AN7" s="87">
        <v>39</v>
      </c>
      <c r="AO7" s="87">
        <v>40</v>
      </c>
      <c r="AP7" s="87">
        <v>41</v>
      </c>
      <c r="AQ7" s="87">
        <v>42</v>
      </c>
      <c r="AR7" s="87">
        <v>43</v>
      </c>
      <c r="AS7" s="87">
        <v>44</v>
      </c>
      <c r="AT7" s="87">
        <v>45</v>
      </c>
      <c r="AU7" s="87">
        <v>46</v>
      </c>
      <c r="AV7" s="87">
        <v>47</v>
      </c>
      <c r="AW7" s="87">
        <v>48</v>
      </c>
      <c r="AX7" s="87">
        <v>49</v>
      </c>
      <c r="AY7" s="87">
        <v>50</v>
      </c>
      <c r="AZ7" s="87">
        <v>51</v>
      </c>
      <c r="BA7" s="88">
        <v>52</v>
      </c>
      <c r="BB7" s="259"/>
      <c r="BC7" s="89" t="s">
        <v>188</v>
      </c>
      <c r="BD7" s="90" t="s">
        <v>189</v>
      </c>
      <c r="BE7" s="253"/>
      <c r="BF7" s="250"/>
      <c r="BG7" s="250"/>
      <c r="BH7" s="247"/>
      <c r="BI7" s="274"/>
      <c r="BJ7" s="256"/>
      <c r="BK7" s="257"/>
      <c r="BL7" s="257"/>
    </row>
    <row r="8" spans="1:64">
      <c r="A8" s="235" t="s">
        <v>190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 t="s">
        <v>201</v>
      </c>
      <c r="T8" s="217" t="s">
        <v>201</v>
      </c>
      <c r="U8" s="217"/>
      <c r="V8" s="238"/>
      <c r="W8" s="238"/>
      <c r="X8" s="217"/>
      <c r="Y8" s="217"/>
      <c r="Z8" s="217"/>
      <c r="AA8" s="238"/>
      <c r="AB8" s="238"/>
      <c r="AC8" s="238"/>
      <c r="AD8" s="217"/>
      <c r="AE8" s="217"/>
      <c r="AF8" s="217"/>
      <c r="AG8" s="217"/>
      <c r="AH8" s="217"/>
      <c r="AI8" s="238"/>
      <c r="AJ8" s="217"/>
      <c r="AK8" s="238"/>
      <c r="AL8" s="238"/>
      <c r="AM8" s="238"/>
      <c r="AN8" s="238"/>
      <c r="AO8" s="217"/>
      <c r="AP8" s="217"/>
      <c r="AQ8" s="215" t="s">
        <v>196</v>
      </c>
      <c r="AR8" s="215" t="s">
        <v>196</v>
      </c>
      <c r="AS8" s="217" t="s">
        <v>201</v>
      </c>
      <c r="AT8" s="215" t="s">
        <v>201</v>
      </c>
      <c r="AU8" s="215" t="s">
        <v>201</v>
      </c>
      <c r="AV8" s="215" t="s">
        <v>201</v>
      </c>
      <c r="AW8" s="215" t="s">
        <v>201</v>
      </c>
      <c r="AX8" s="215" t="s">
        <v>201</v>
      </c>
      <c r="AY8" s="215" t="s">
        <v>201</v>
      </c>
      <c r="AZ8" s="215" t="s">
        <v>201</v>
      </c>
      <c r="BA8" s="215" t="s">
        <v>201</v>
      </c>
      <c r="BB8" s="235" t="s">
        <v>190</v>
      </c>
      <c r="BC8" s="233">
        <v>39</v>
      </c>
      <c r="BD8" s="228">
        <f>BC8*36</f>
        <v>1404</v>
      </c>
      <c r="BE8" s="233">
        <v>0</v>
      </c>
      <c r="BF8" s="228">
        <v>0</v>
      </c>
      <c r="BG8" s="228">
        <v>0</v>
      </c>
      <c r="BH8" s="228">
        <v>0</v>
      </c>
      <c r="BI8" s="228">
        <v>2</v>
      </c>
      <c r="BJ8" s="228">
        <v>0</v>
      </c>
      <c r="BK8" s="228">
        <v>11</v>
      </c>
      <c r="BL8" s="230">
        <f>SUM(BC8,BE8:BK9)</f>
        <v>52</v>
      </c>
    </row>
    <row r="9" spans="1:64">
      <c r="A9" s="236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6"/>
      <c r="W9" s="216"/>
      <c r="X9" s="218"/>
      <c r="Y9" s="218"/>
      <c r="Z9" s="218"/>
      <c r="AA9" s="216"/>
      <c r="AB9" s="216"/>
      <c r="AC9" s="216"/>
      <c r="AD9" s="218"/>
      <c r="AE9" s="218"/>
      <c r="AF9" s="218"/>
      <c r="AG9" s="218"/>
      <c r="AH9" s="218"/>
      <c r="AI9" s="216"/>
      <c r="AJ9" s="218"/>
      <c r="AK9" s="216"/>
      <c r="AL9" s="216"/>
      <c r="AM9" s="216"/>
      <c r="AN9" s="216"/>
      <c r="AO9" s="218"/>
      <c r="AP9" s="218"/>
      <c r="AQ9" s="237"/>
      <c r="AR9" s="237"/>
      <c r="AS9" s="218"/>
      <c r="AT9" s="216"/>
      <c r="AU9" s="216"/>
      <c r="AV9" s="216"/>
      <c r="AW9" s="216"/>
      <c r="AX9" s="216"/>
      <c r="AY9" s="216"/>
      <c r="AZ9" s="216"/>
      <c r="BA9" s="216"/>
      <c r="BB9" s="236"/>
      <c r="BC9" s="234"/>
      <c r="BD9" s="229"/>
      <c r="BE9" s="234"/>
      <c r="BF9" s="229"/>
      <c r="BG9" s="229"/>
      <c r="BH9" s="229"/>
      <c r="BI9" s="229"/>
      <c r="BJ9" s="229"/>
      <c r="BK9" s="229"/>
      <c r="BL9" s="231"/>
    </row>
    <row r="10" spans="1:64">
      <c r="A10" s="235" t="s">
        <v>191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160"/>
      <c r="P10" s="217" t="s">
        <v>198</v>
      </c>
      <c r="Q10" s="217" t="s">
        <v>254</v>
      </c>
      <c r="R10" s="217" t="s">
        <v>254</v>
      </c>
      <c r="S10" s="217" t="s">
        <v>201</v>
      </c>
      <c r="T10" s="217" t="s">
        <v>201</v>
      </c>
      <c r="U10" s="217"/>
      <c r="V10" s="217" t="s">
        <v>198</v>
      </c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5" t="s">
        <v>196</v>
      </c>
      <c r="AO10" s="215" t="s">
        <v>196</v>
      </c>
      <c r="AP10" s="162" t="s">
        <v>196</v>
      </c>
      <c r="AQ10" s="215" t="s">
        <v>198</v>
      </c>
      <c r="AR10" s="161" t="s">
        <v>198</v>
      </c>
      <c r="AS10" s="215" t="s">
        <v>254</v>
      </c>
      <c r="AT10" s="215" t="s">
        <v>201</v>
      </c>
      <c r="AU10" s="215" t="s">
        <v>201</v>
      </c>
      <c r="AV10" s="215" t="s">
        <v>201</v>
      </c>
      <c r="AW10" s="215" t="s">
        <v>201</v>
      </c>
      <c r="AX10" s="215" t="s">
        <v>201</v>
      </c>
      <c r="AY10" s="215" t="s">
        <v>201</v>
      </c>
      <c r="AZ10" s="215" t="s">
        <v>201</v>
      </c>
      <c r="BA10" s="215" t="s">
        <v>201</v>
      </c>
      <c r="BB10" s="235" t="s">
        <v>191</v>
      </c>
      <c r="BC10" s="233">
        <v>31.5</v>
      </c>
      <c r="BD10" s="228">
        <f t="shared" ref="BD10" si="0">BC10*36</f>
        <v>1134</v>
      </c>
      <c r="BE10" s="228">
        <v>4</v>
      </c>
      <c r="BF10" s="228">
        <v>3.5</v>
      </c>
      <c r="BG10" s="228">
        <v>0</v>
      </c>
      <c r="BH10" s="228">
        <v>0</v>
      </c>
      <c r="BI10" s="228">
        <v>3</v>
      </c>
      <c r="BJ10" s="228">
        <v>0</v>
      </c>
      <c r="BK10" s="228">
        <v>10</v>
      </c>
      <c r="BL10" s="230">
        <f>SUM(BC10,BE10:BK11)</f>
        <v>52</v>
      </c>
    </row>
    <row r="11" spans="1:64">
      <c r="A11" s="236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157" t="s">
        <v>196</v>
      </c>
      <c r="P11" s="219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37"/>
      <c r="AO11" s="237"/>
      <c r="AP11" s="158" t="s">
        <v>198</v>
      </c>
      <c r="AQ11" s="237"/>
      <c r="AR11" s="161" t="s">
        <v>254</v>
      </c>
      <c r="AS11" s="237"/>
      <c r="AT11" s="216"/>
      <c r="AU11" s="216"/>
      <c r="AV11" s="216"/>
      <c r="AW11" s="216"/>
      <c r="AX11" s="216"/>
      <c r="AY11" s="216"/>
      <c r="AZ11" s="216"/>
      <c r="BA11" s="216"/>
      <c r="BB11" s="236"/>
      <c r="BC11" s="234"/>
      <c r="BD11" s="229"/>
      <c r="BE11" s="229"/>
      <c r="BF11" s="229"/>
      <c r="BG11" s="229"/>
      <c r="BH11" s="229"/>
      <c r="BI11" s="229"/>
      <c r="BJ11" s="229"/>
      <c r="BK11" s="229"/>
      <c r="BL11" s="231"/>
    </row>
    <row r="12" spans="1:64">
      <c r="A12" s="235" t="s">
        <v>192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 t="s">
        <v>196</v>
      </c>
      <c r="S12" s="217" t="s">
        <v>201</v>
      </c>
      <c r="T12" s="217" t="s">
        <v>201</v>
      </c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162"/>
      <c r="AM12" s="114" t="s">
        <v>198</v>
      </c>
      <c r="AN12" s="215" t="s">
        <v>254</v>
      </c>
      <c r="AO12" s="215" t="s">
        <v>254</v>
      </c>
      <c r="AP12" s="215" t="s">
        <v>254</v>
      </c>
      <c r="AQ12" s="215" t="s">
        <v>254</v>
      </c>
      <c r="AR12" s="217" t="s">
        <v>196</v>
      </c>
      <c r="AS12" s="215" t="s">
        <v>201</v>
      </c>
      <c r="AT12" s="215" t="s">
        <v>201</v>
      </c>
      <c r="AU12" s="215" t="s">
        <v>201</v>
      </c>
      <c r="AV12" s="215" t="s">
        <v>201</v>
      </c>
      <c r="AW12" s="215" t="s">
        <v>201</v>
      </c>
      <c r="AX12" s="215" t="s">
        <v>201</v>
      </c>
      <c r="AY12" s="215" t="s">
        <v>201</v>
      </c>
      <c r="AZ12" s="215" t="s">
        <v>201</v>
      </c>
      <c r="BA12" s="215" t="s">
        <v>201</v>
      </c>
      <c r="BB12" s="235" t="s">
        <v>192</v>
      </c>
      <c r="BC12" s="233">
        <v>33.5</v>
      </c>
      <c r="BD12" s="228">
        <f t="shared" ref="BD12" si="1">BC12*36</f>
        <v>1206</v>
      </c>
      <c r="BE12" s="228">
        <v>1</v>
      </c>
      <c r="BF12" s="228">
        <v>4.5</v>
      </c>
      <c r="BG12" s="228">
        <v>0</v>
      </c>
      <c r="BH12" s="228">
        <v>0</v>
      </c>
      <c r="BI12" s="228">
        <v>2</v>
      </c>
      <c r="BJ12" s="228">
        <v>0</v>
      </c>
      <c r="BK12" s="228">
        <v>11</v>
      </c>
      <c r="BL12" s="230">
        <f t="shared" ref="BL12" si="2">SUM(BC12,BE12:BK13)</f>
        <v>52</v>
      </c>
    </row>
    <row r="13" spans="1:64">
      <c r="A13" s="236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158" t="s">
        <v>198</v>
      </c>
      <c r="AM13" s="113" t="s">
        <v>253</v>
      </c>
      <c r="AN13" s="216"/>
      <c r="AO13" s="216"/>
      <c r="AP13" s="216"/>
      <c r="AQ13" s="216"/>
      <c r="AR13" s="218"/>
      <c r="AS13" s="216"/>
      <c r="AT13" s="216"/>
      <c r="AU13" s="216"/>
      <c r="AV13" s="216"/>
      <c r="AW13" s="216"/>
      <c r="AX13" s="216"/>
      <c r="AY13" s="216"/>
      <c r="AZ13" s="216"/>
      <c r="BA13" s="216"/>
      <c r="BB13" s="236"/>
      <c r="BC13" s="234"/>
      <c r="BD13" s="229"/>
      <c r="BE13" s="229"/>
      <c r="BF13" s="229"/>
      <c r="BG13" s="229"/>
      <c r="BH13" s="229"/>
      <c r="BI13" s="229"/>
      <c r="BJ13" s="229"/>
      <c r="BK13" s="229"/>
      <c r="BL13" s="231"/>
    </row>
    <row r="14" spans="1:64">
      <c r="A14" s="235" t="s">
        <v>193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 t="s">
        <v>198</v>
      </c>
      <c r="N14" s="217" t="s">
        <v>254</v>
      </c>
      <c r="O14" s="217" t="s">
        <v>254</v>
      </c>
      <c r="P14" s="217" t="s">
        <v>254</v>
      </c>
      <c r="Q14" s="217" t="s">
        <v>254</v>
      </c>
      <c r="R14" s="217" t="s">
        <v>254</v>
      </c>
      <c r="S14" s="217" t="s">
        <v>201</v>
      </c>
      <c r="T14" s="217" t="s">
        <v>201</v>
      </c>
      <c r="U14" s="217"/>
      <c r="V14" s="217"/>
      <c r="W14" s="217"/>
      <c r="X14" s="217"/>
      <c r="Y14" s="217"/>
      <c r="Z14" s="217"/>
      <c r="AA14" s="217"/>
      <c r="AB14" s="217"/>
      <c r="AC14" s="217" t="s">
        <v>198</v>
      </c>
      <c r="AD14" s="217" t="s">
        <v>254</v>
      </c>
      <c r="AE14" s="217" t="s">
        <v>254</v>
      </c>
      <c r="AF14" s="217" t="s">
        <v>254</v>
      </c>
      <c r="AG14" s="217" t="s">
        <v>254</v>
      </c>
      <c r="AH14" s="217" t="s">
        <v>254</v>
      </c>
      <c r="AI14" s="217" t="s">
        <v>199</v>
      </c>
      <c r="AJ14" s="217" t="s">
        <v>199</v>
      </c>
      <c r="AK14" s="215" t="s">
        <v>199</v>
      </c>
      <c r="AL14" s="215" t="s">
        <v>199</v>
      </c>
      <c r="AM14" s="224" t="s">
        <v>203</v>
      </c>
      <c r="AN14" s="224" t="s">
        <v>203</v>
      </c>
      <c r="AO14" s="224" t="s">
        <v>203</v>
      </c>
      <c r="AP14" s="224" t="s">
        <v>203</v>
      </c>
      <c r="AQ14" s="217" t="s">
        <v>192</v>
      </c>
      <c r="AR14" s="217" t="s">
        <v>192</v>
      </c>
      <c r="AS14" s="217"/>
      <c r="AT14" s="217"/>
      <c r="AU14" s="217"/>
      <c r="AV14" s="217"/>
      <c r="AW14" s="217"/>
      <c r="AX14" s="217"/>
      <c r="AY14" s="217"/>
      <c r="AZ14" s="217"/>
      <c r="BA14" s="217"/>
      <c r="BB14" s="235" t="s">
        <v>193</v>
      </c>
      <c r="BC14" s="233">
        <v>19</v>
      </c>
      <c r="BD14" s="228">
        <f t="shared" ref="BD14" si="3">BC14*36</f>
        <v>684</v>
      </c>
      <c r="BE14" s="228">
        <v>2</v>
      </c>
      <c r="BF14" s="228">
        <v>10</v>
      </c>
      <c r="BG14" s="228">
        <v>4</v>
      </c>
      <c r="BH14" s="228">
        <v>4</v>
      </c>
      <c r="BI14" s="228">
        <v>0</v>
      </c>
      <c r="BJ14" s="228">
        <v>2</v>
      </c>
      <c r="BK14" s="228">
        <v>2</v>
      </c>
      <c r="BL14" s="230">
        <f t="shared" ref="BL14" si="4">SUM(BC14,BE14:BK15)</f>
        <v>43</v>
      </c>
    </row>
    <row r="15" spans="1:64">
      <c r="A15" s="236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9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9"/>
      <c r="AD15" s="218"/>
      <c r="AE15" s="218"/>
      <c r="AF15" s="218"/>
      <c r="AG15" s="218"/>
      <c r="AH15" s="218"/>
      <c r="AI15" s="218"/>
      <c r="AJ15" s="218"/>
      <c r="AK15" s="216"/>
      <c r="AL15" s="216"/>
      <c r="AM15" s="225"/>
      <c r="AN15" s="225"/>
      <c r="AO15" s="225"/>
      <c r="AP15" s="225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36"/>
      <c r="BC15" s="234"/>
      <c r="BD15" s="229"/>
      <c r="BE15" s="229"/>
      <c r="BF15" s="229"/>
      <c r="BG15" s="229"/>
      <c r="BH15" s="229"/>
      <c r="BI15" s="229"/>
      <c r="BJ15" s="229"/>
      <c r="BK15" s="229"/>
      <c r="BL15" s="231"/>
    </row>
    <row r="16" spans="1:64" ht="20.100000000000001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91" t="s">
        <v>1</v>
      </c>
      <c r="BC16" s="159">
        <f>SUM(BC8:BC15)</f>
        <v>123</v>
      </c>
      <c r="BD16" s="159">
        <f>SUM(BD8:BD15)</f>
        <v>4428</v>
      </c>
      <c r="BE16" s="159">
        <f t="shared" ref="BE16:BL16" si="5">SUM(BE8:BE15)</f>
        <v>7</v>
      </c>
      <c r="BF16" s="159">
        <f t="shared" si="5"/>
        <v>18</v>
      </c>
      <c r="BG16" s="159">
        <f t="shared" si="5"/>
        <v>4</v>
      </c>
      <c r="BH16" s="159">
        <f t="shared" si="5"/>
        <v>4</v>
      </c>
      <c r="BI16" s="159">
        <f t="shared" si="5"/>
        <v>7</v>
      </c>
      <c r="BJ16" s="159">
        <f t="shared" si="5"/>
        <v>2</v>
      </c>
      <c r="BK16" s="159">
        <f t="shared" si="5"/>
        <v>34</v>
      </c>
      <c r="BL16" s="159">
        <f t="shared" si="5"/>
        <v>199</v>
      </c>
    </row>
    <row r="17" spans="1:64" ht="13.5" thickBot="1">
      <c r="A17" s="92" t="s">
        <v>194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4"/>
      <c r="AW17" s="94"/>
      <c r="AX17" s="94"/>
      <c r="AY17" s="94"/>
      <c r="AZ17" s="94"/>
      <c r="BA17" s="94"/>
      <c r="BB17" s="94"/>
      <c r="BC17" s="94"/>
      <c r="BD17" s="94"/>
      <c r="BE17" s="93"/>
      <c r="BF17" s="93"/>
      <c r="BG17" s="93"/>
      <c r="BH17" s="95"/>
      <c r="BI17" s="95"/>
      <c r="BJ17" s="95"/>
      <c r="BK17" s="95"/>
      <c r="BL17" s="93"/>
    </row>
    <row r="18" spans="1:64" ht="18.75" customHeight="1" thickBot="1">
      <c r="A18" s="93"/>
      <c r="B18" s="93"/>
      <c r="C18" s="93"/>
      <c r="D18" s="93"/>
      <c r="E18" s="93"/>
      <c r="F18" s="93"/>
      <c r="G18" s="96"/>
      <c r="H18" s="97" t="s">
        <v>195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115" t="s">
        <v>196</v>
      </c>
      <c r="U18" s="97" t="s">
        <v>197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115" t="s">
        <v>198</v>
      </c>
      <c r="AG18" s="232" t="s">
        <v>182</v>
      </c>
      <c r="AH18" s="232"/>
      <c r="AI18" s="232"/>
      <c r="AJ18" s="232"/>
      <c r="AK18" s="232"/>
      <c r="AL18" s="232"/>
      <c r="AM18" s="232"/>
      <c r="AN18" s="232"/>
      <c r="AO18" s="232"/>
      <c r="AQ18" s="84"/>
      <c r="AR18" s="84"/>
      <c r="AS18" s="93"/>
      <c r="AT18" s="115" t="s">
        <v>199</v>
      </c>
      <c r="AU18" s="220" t="s">
        <v>252</v>
      </c>
      <c r="AV18" s="220"/>
      <c r="AW18" s="220"/>
      <c r="AX18" s="220"/>
      <c r="AY18" s="220"/>
      <c r="AZ18" s="220"/>
      <c r="BA18" s="220"/>
      <c r="BB18" s="220"/>
      <c r="BE18" s="93"/>
      <c r="BF18" s="93"/>
      <c r="BG18" s="93"/>
      <c r="BH18" s="93"/>
      <c r="BI18" s="93"/>
      <c r="BJ18" s="93"/>
      <c r="BK18" s="93"/>
      <c r="BL18" s="93"/>
    </row>
    <row r="19" spans="1:64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232"/>
      <c r="AH19" s="232"/>
      <c r="AI19" s="232"/>
      <c r="AJ19" s="232"/>
      <c r="AK19" s="232"/>
      <c r="AL19" s="232"/>
      <c r="AM19" s="232"/>
      <c r="AN19" s="232"/>
      <c r="AO19" s="232"/>
      <c r="AQ19" s="84"/>
      <c r="AR19" s="84"/>
      <c r="AS19" s="93"/>
      <c r="AT19" s="93"/>
      <c r="AU19" s="220"/>
      <c r="AV19" s="220"/>
      <c r="AW19" s="220"/>
      <c r="AX19" s="220"/>
      <c r="AY19" s="220"/>
      <c r="AZ19" s="220"/>
      <c r="BA19" s="220"/>
      <c r="BB19" s="220"/>
      <c r="BE19" s="93"/>
      <c r="BF19" s="93"/>
      <c r="BG19" s="93"/>
      <c r="BH19" s="93"/>
      <c r="BI19" s="93"/>
      <c r="BJ19" s="93"/>
      <c r="BK19" s="93"/>
      <c r="BL19" s="93"/>
    </row>
    <row r="20" spans="1:64" ht="13.5" thickBo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</row>
    <row r="21" spans="1:64" ht="13.5" customHeight="1" thickBot="1">
      <c r="A21" s="84"/>
      <c r="B21" s="84"/>
      <c r="C21" s="84"/>
      <c r="D21" s="84"/>
      <c r="E21" s="84"/>
      <c r="F21" s="84"/>
      <c r="G21" s="98" t="s">
        <v>200</v>
      </c>
      <c r="H21" s="220" t="s">
        <v>251</v>
      </c>
      <c r="I21" s="221"/>
      <c r="J21" s="221"/>
      <c r="K21" s="221"/>
      <c r="L21" s="221"/>
      <c r="M21" s="221"/>
      <c r="N21" s="221"/>
      <c r="O21" s="221"/>
      <c r="P21" s="221"/>
      <c r="S21" s="93"/>
      <c r="T21" s="99" t="s">
        <v>201</v>
      </c>
      <c r="U21" s="97" t="s">
        <v>202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100" t="s">
        <v>203</v>
      </c>
      <c r="AG21" s="222" t="s">
        <v>184</v>
      </c>
      <c r="AH21" s="222"/>
      <c r="AI21" s="222"/>
      <c r="AJ21" s="222"/>
      <c r="AK21" s="222"/>
      <c r="AL21" s="222"/>
      <c r="AM21" s="222"/>
      <c r="AN21" s="222"/>
      <c r="AO21" s="222"/>
      <c r="AP21" s="94"/>
      <c r="AQ21" s="84"/>
      <c r="AR21" s="93"/>
      <c r="AS21" s="93"/>
      <c r="AT21" s="101" t="s">
        <v>192</v>
      </c>
      <c r="AU21" s="223" t="s">
        <v>204</v>
      </c>
      <c r="AV21" s="223"/>
      <c r="AW21" s="223"/>
      <c r="AX21" s="223"/>
      <c r="AY21" s="223"/>
      <c r="AZ21" s="223"/>
      <c r="BA21" s="223"/>
      <c r="BB21" s="223"/>
      <c r="BC21" s="102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64">
      <c r="A22" s="84"/>
      <c r="B22" s="84"/>
      <c r="C22" s="84"/>
      <c r="D22" s="84"/>
      <c r="E22" s="84"/>
      <c r="F22" s="84"/>
      <c r="G22" s="84"/>
      <c r="H22" s="221"/>
      <c r="I22" s="221"/>
      <c r="J22" s="221"/>
      <c r="K22" s="221"/>
      <c r="L22" s="221"/>
      <c r="M22" s="221"/>
      <c r="N22" s="221"/>
      <c r="O22" s="221"/>
      <c r="P22" s="2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222"/>
      <c r="AH22" s="222"/>
      <c r="AI22" s="222"/>
      <c r="AJ22" s="222"/>
      <c r="AK22" s="222"/>
      <c r="AL22" s="222"/>
      <c r="AM22" s="222"/>
      <c r="AN22" s="222"/>
      <c r="AO22" s="222"/>
      <c r="AP22" s="94"/>
      <c r="AQ22" s="84"/>
      <c r="AR22" s="84"/>
      <c r="AS22" s="84"/>
      <c r="AT22" s="84"/>
      <c r="AU22" s="223"/>
      <c r="AV22" s="223"/>
      <c r="AW22" s="223"/>
      <c r="AX22" s="223"/>
      <c r="AY22" s="223"/>
      <c r="AZ22" s="223"/>
      <c r="BA22" s="223"/>
      <c r="BB22" s="223"/>
      <c r="BC22" s="102"/>
      <c r="BD22" s="84"/>
      <c r="BE22" s="84"/>
      <c r="BF22" s="84"/>
      <c r="BG22" s="84"/>
      <c r="BH22" s="84"/>
      <c r="BI22" s="84"/>
      <c r="BJ22" s="84"/>
      <c r="BK22" s="84"/>
      <c r="BL22" s="84"/>
    </row>
    <row r="23" spans="1:64">
      <c r="A23" s="84"/>
      <c r="B23" s="84"/>
      <c r="C23" s="84"/>
      <c r="D23" s="84"/>
      <c r="E23" s="84"/>
      <c r="F23" s="84"/>
      <c r="G23" s="84"/>
      <c r="H23" s="221"/>
      <c r="I23" s="221"/>
      <c r="J23" s="221"/>
      <c r="K23" s="221"/>
      <c r="L23" s="221"/>
      <c r="M23" s="221"/>
      <c r="N23" s="221"/>
      <c r="O23" s="221"/>
      <c r="P23" s="221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93"/>
      <c r="AW23" s="93"/>
      <c r="AX23" s="93"/>
      <c r="AY23" s="93"/>
      <c r="AZ23" s="93"/>
      <c r="BA23" s="93"/>
      <c r="BB23" s="84"/>
      <c r="BC23" s="84"/>
      <c r="BD23" s="84"/>
      <c r="BE23" s="84"/>
      <c r="BF23" s="84"/>
      <c r="BG23" s="84"/>
      <c r="BH23" s="93"/>
      <c r="BI23" s="93"/>
      <c r="BJ23" s="93"/>
      <c r="BK23" s="93"/>
      <c r="BL23" s="93"/>
    </row>
    <row r="24" spans="1:64">
      <c r="A24" s="84"/>
      <c r="B24" s="84"/>
      <c r="C24" s="84"/>
      <c r="D24" s="84"/>
      <c r="E24" s="84"/>
      <c r="F24" s="84"/>
      <c r="G24" s="103"/>
      <c r="H24" s="97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103"/>
      <c r="U24" s="226"/>
      <c r="V24" s="227"/>
      <c r="W24" s="227"/>
      <c r="X24" s="227"/>
      <c r="Y24" s="227"/>
      <c r="Z24" s="227"/>
      <c r="AA24" s="227"/>
      <c r="AB24" s="227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</sheetData>
  <sheetProtection password="CE20" sheet="1" objects="1" scenarios="1" selectLockedCells="1" selectUnlockedCells="1"/>
  <mergeCells count="337">
    <mergeCell ref="AG12:AG13"/>
    <mergeCell ref="AJ12:AJ13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AO4:AR4"/>
    <mergeCell ref="AS4:AS6"/>
    <mergeCell ref="AL5:AL6"/>
    <mergeCell ref="AM5:AM6"/>
    <mergeCell ref="AN5:AN6"/>
    <mergeCell ref="AO5:AO6"/>
    <mergeCell ref="S4:S6"/>
    <mergeCell ref="T4:V4"/>
    <mergeCell ref="R12:R13"/>
    <mergeCell ref="O5:O6"/>
    <mergeCell ref="P5:P6"/>
    <mergeCell ref="BI4:BI7"/>
    <mergeCell ref="BJ4:BJ7"/>
    <mergeCell ref="BK4:BK7"/>
    <mergeCell ref="BL4:BL7"/>
    <mergeCell ref="B5:B6"/>
    <mergeCell ref="C5:C6"/>
    <mergeCell ref="D5:D6"/>
    <mergeCell ref="E5:E6"/>
    <mergeCell ref="G5:G6"/>
    <mergeCell ref="H5:H6"/>
    <mergeCell ref="AT4:AV4"/>
    <mergeCell ref="AW4:AW6"/>
    <mergeCell ref="AX4:BA4"/>
    <mergeCell ref="BB4:BB7"/>
    <mergeCell ref="BC4:BD5"/>
    <mergeCell ref="BE4:BH4"/>
    <mergeCell ref="AX5:AX6"/>
    <mergeCell ref="AY5:AY6"/>
    <mergeCell ref="AZ5:AZ6"/>
    <mergeCell ref="BA5:BA6"/>
    <mergeCell ref="AA4:AA6"/>
    <mergeCell ref="AB4:AE4"/>
    <mergeCell ref="Y5:Y6"/>
    <mergeCell ref="Z5:Z6"/>
    <mergeCell ref="I5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Q5:Q6"/>
    <mergeCell ref="R5:R6"/>
    <mergeCell ref="T5:T6"/>
    <mergeCell ref="U5:U6"/>
    <mergeCell ref="V5:V6"/>
    <mergeCell ref="X5:X6"/>
    <mergeCell ref="K5:K6"/>
    <mergeCell ref="W4:W6"/>
    <mergeCell ref="X4:Z4"/>
    <mergeCell ref="L5:L6"/>
    <mergeCell ref="M5:M6"/>
    <mergeCell ref="AD5:AD6"/>
    <mergeCell ref="AE5:AE6"/>
    <mergeCell ref="AG5:AG6"/>
    <mergeCell ref="AH5:AH6"/>
    <mergeCell ref="AI5:AI6"/>
    <mergeCell ref="AK5:AK6"/>
    <mergeCell ref="M8:M9"/>
    <mergeCell ref="N8:N9"/>
    <mergeCell ref="O8:O9"/>
    <mergeCell ref="P8:P9"/>
    <mergeCell ref="Q8:Q9"/>
    <mergeCell ref="R8:R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AB5:AB6"/>
    <mergeCell ref="AC5:AC6"/>
    <mergeCell ref="BF5:BG5"/>
    <mergeCell ref="BH5:BH7"/>
    <mergeCell ref="BC6:BD6"/>
    <mergeCell ref="BF6:BF7"/>
    <mergeCell ref="BG6:BG7"/>
    <mergeCell ref="AP5:AP6"/>
    <mergeCell ref="AQ5:AQ6"/>
    <mergeCell ref="AR5:AR6"/>
    <mergeCell ref="AT5:AT6"/>
    <mergeCell ref="AU5:AU6"/>
    <mergeCell ref="AV5:AV6"/>
    <mergeCell ref="BE5:BE7"/>
    <mergeCell ref="AF4:AF6"/>
    <mergeCell ref="AG4:AI4"/>
    <mergeCell ref="AJ4:AJ6"/>
    <mergeCell ref="AK4:AN4"/>
    <mergeCell ref="BL8:BL9"/>
    <mergeCell ref="A10:A11"/>
    <mergeCell ref="B10:B11"/>
    <mergeCell ref="C10:C11"/>
    <mergeCell ref="D10:D11"/>
    <mergeCell ref="E10:E11"/>
    <mergeCell ref="F10:F11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S10:S11"/>
    <mergeCell ref="T10:T11"/>
    <mergeCell ref="U10:U11"/>
    <mergeCell ref="V10:V11"/>
    <mergeCell ref="X10:X11"/>
    <mergeCell ref="M10:M11"/>
    <mergeCell ref="N10:N11"/>
    <mergeCell ref="P10:P11"/>
    <mergeCell ref="Q10:Q11"/>
    <mergeCell ref="R10:R11"/>
    <mergeCell ref="W10:W11"/>
    <mergeCell ref="AE8:AE9"/>
    <mergeCell ref="AF8:AF9"/>
    <mergeCell ref="AG8:AG9"/>
    <mergeCell ref="AH8:AH9"/>
    <mergeCell ref="AI8:AI9"/>
    <mergeCell ref="AJ8:AJ9"/>
    <mergeCell ref="Y8:Y9"/>
    <mergeCell ref="Z8:Z9"/>
    <mergeCell ref="AC10:AC11"/>
    <mergeCell ref="AD10:AD11"/>
    <mergeCell ref="BI8:BI9"/>
    <mergeCell ref="BJ8:BJ9"/>
    <mergeCell ref="BK8:BK9"/>
    <mergeCell ref="AV8:AV9"/>
    <mergeCell ref="AK8:AK9"/>
    <mergeCell ref="AL8:AL9"/>
    <mergeCell ref="AM8:AM9"/>
    <mergeCell ref="AN8:AN9"/>
    <mergeCell ref="AO8:AO9"/>
    <mergeCell ref="AP8:AP9"/>
    <mergeCell ref="AR8:AR9"/>
    <mergeCell ref="AS8:AS9"/>
    <mergeCell ref="AT8:AT9"/>
    <mergeCell ref="AU8:AU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Q12:Q13"/>
    <mergeCell ref="G10:G11"/>
    <mergeCell ref="H10:H11"/>
    <mergeCell ref="I10:I11"/>
    <mergeCell ref="J10:J11"/>
    <mergeCell ref="K10:K11"/>
    <mergeCell ref="M12:M13"/>
    <mergeCell ref="L10:L11"/>
    <mergeCell ref="AS10:AS11"/>
    <mergeCell ref="AT10:AT11"/>
    <mergeCell ref="AU10:AU11"/>
    <mergeCell ref="AV10:AV11"/>
    <mergeCell ref="AK10:AK11"/>
    <mergeCell ref="AL10:AL11"/>
    <mergeCell ref="AO10:AO11"/>
    <mergeCell ref="Y10:Y11"/>
    <mergeCell ref="Z10:Z11"/>
    <mergeCell ref="AA10:AA11"/>
    <mergeCell ref="AB10:AB11"/>
    <mergeCell ref="AC12:AC13"/>
    <mergeCell ref="AD12:AD13"/>
    <mergeCell ref="S12:S13"/>
    <mergeCell ref="T12:T13"/>
    <mergeCell ref="U12:U13"/>
    <mergeCell ref="V12:V13"/>
    <mergeCell ref="W12:W13"/>
    <mergeCell ref="X12:X13"/>
    <mergeCell ref="N12:N13"/>
    <mergeCell ref="O12:O13"/>
    <mergeCell ref="P12:P13"/>
    <mergeCell ref="BJ10:BJ11"/>
    <mergeCell ref="BK10:BK11"/>
    <mergeCell ref="BL10:BL11"/>
    <mergeCell ref="BF10:BF11"/>
    <mergeCell ref="BG10:BG11"/>
    <mergeCell ref="BH10:BH11"/>
    <mergeCell ref="BI10:BI11"/>
    <mergeCell ref="AN10:AN11"/>
    <mergeCell ref="AE10:AE11"/>
    <mergeCell ref="AF10:AF11"/>
    <mergeCell ref="AG10:AG11"/>
    <mergeCell ref="AH10:AH11"/>
    <mergeCell ref="AI10:AI11"/>
    <mergeCell ref="AJ10:AJ11"/>
    <mergeCell ref="AQ10:AQ11"/>
    <mergeCell ref="BC10:BC11"/>
    <mergeCell ref="BD10:BD11"/>
    <mergeCell ref="BE10:BE11"/>
    <mergeCell ref="AW10:AW11"/>
    <mergeCell ref="AX10:AX11"/>
    <mergeCell ref="AY10:AY11"/>
    <mergeCell ref="AZ10:AZ11"/>
    <mergeCell ref="BA10:BA11"/>
    <mergeCell ref="BB10:BB11"/>
    <mergeCell ref="BL12:BL13"/>
    <mergeCell ref="A14:A15"/>
    <mergeCell ref="B14:B15"/>
    <mergeCell ref="C14:C15"/>
    <mergeCell ref="D14:D15"/>
    <mergeCell ref="E14:E15"/>
    <mergeCell ref="F14:F15"/>
    <mergeCell ref="BC12:BC13"/>
    <mergeCell ref="BD12:BD13"/>
    <mergeCell ref="BE12:BE13"/>
    <mergeCell ref="BF12:BF13"/>
    <mergeCell ref="BG12:BG13"/>
    <mergeCell ref="BH12:BH13"/>
    <mergeCell ref="AW12:AW13"/>
    <mergeCell ref="AX12:AX13"/>
    <mergeCell ref="AY12:AY13"/>
    <mergeCell ref="AZ12:AZ13"/>
    <mergeCell ref="BA12:BA13"/>
    <mergeCell ref="BB12:BB13"/>
    <mergeCell ref="AQ12:AQ13"/>
    <mergeCell ref="AS12:AS13"/>
    <mergeCell ref="AT12:AT13"/>
    <mergeCell ref="AU12:AU13"/>
    <mergeCell ref="AA12:AA13"/>
    <mergeCell ref="G14:G15"/>
    <mergeCell ref="H14:H15"/>
    <mergeCell ref="I14:I15"/>
    <mergeCell ref="J14:J15"/>
    <mergeCell ref="K14:K15"/>
    <mergeCell ref="L14:L15"/>
    <mergeCell ref="BI12:BI13"/>
    <mergeCell ref="BJ12:BJ13"/>
    <mergeCell ref="BK12:BK13"/>
    <mergeCell ref="AV12:AV13"/>
    <mergeCell ref="AK12:AK13"/>
    <mergeCell ref="AN12:AN13"/>
    <mergeCell ref="AO12:AO13"/>
    <mergeCell ref="AE12:AE13"/>
    <mergeCell ref="AF12:AF13"/>
    <mergeCell ref="AH12:AH13"/>
    <mergeCell ref="AI12:AI13"/>
    <mergeCell ref="Y12:Y13"/>
    <mergeCell ref="Z12:Z13"/>
    <mergeCell ref="S14:S15"/>
    <mergeCell ref="T14:T15"/>
    <mergeCell ref="U14:U15"/>
    <mergeCell ref="V14:V15"/>
    <mergeCell ref="AB12:AB13"/>
    <mergeCell ref="AC14:AC15"/>
    <mergeCell ref="AD14:AD15"/>
    <mergeCell ref="W14:W15"/>
    <mergeCell ref="X14:X15"/>
    <mergeCell ref="O14:O15"/>
    <mergeCell ref="P14:P15"/>
    <mergeCell ref="Q14:Q15"/>
    <mergeCell ref="R14:R15"/>
    <mergeCell ref="AE14:AE15"/>
    <mergeCell ref="U24:AB24"/>
    <mergeCell ref="BI14:BI15"/>
    <mergeCell ref="BJ14:BJ15"/>
    <mergeCell ref="BK14:BK15"/>
    <mergeCell ref="BL14:BL15"/>
    <mergeCell ref="AG18:AO19"/>
    <mergeCell ref="AU18:BB19"/>
    <mergeCell ref="BC14:BC15"/>
    <mergeCell ref="BD14:BD15"/>
    <mergeCell ref="BE14:BE15"/>
    <mergeCell ref="BF14:BF15"/>
    <mergeCell ref="BG14:BG15"/>
    <mergeCell ref="BH14:BH15"/>
    <mergeCell ref="AW14:AW15"/>
    <mergeCell ref="AX14:AX15"/>
    <mergeCell ref="AY14:AY15"/>
    <mergeCell ref="AZ14:AZ15"/>
    <mergeCell ref="BA14:BA15"/>
    <mergeCell ref="BB14:BB15"/>
    <mergeCell ref="AN14:AN15"/>
    <mergeCell ref="AR14:AR15"/>
    <mergeCell ref="AS14:AS15"/>
    <mergeCell ref="AT14:AT15"/>
    <mergeCell ref="AU14:AU15"/>
    <mergeCell ref="AP12:AP13"/>
    <mergeCell ref="AR12:AR13"/>
    <mergeCell ref="AM10:AM11"/>
    <mergeCell ref="M14:M15"/>
    <mergeCell ref="N14:N15"/>
    <mergeCell ref="AQ14:AQ15"/>
    <mergeCell ref="H21:P23"/>
    <mergeCell ref="AG21:AO22"/>
    <mergeCell ref="AU21:BB22"/>
    <mergeCell ref="AV14:AV15"/>
    <mergeCell ref="AK14:AK15"/>
    <mergeCell ref="AL14:AL15"/>
    <mergeCell ref="AM14:AM15"/>
    <mergeCell ref="AO14:AO15"/>
    <mergeCell ref="AP14:AP15"/>
    <mergeCell ref="AF14:AF15"/>
    <mergeCell ref="AG14:AG15"/>
    <mergeCell ref="AH14:AH15"/>
    <mergeCell ref="AI14:AI15"/>
    <mergeCell ref="AJ14:AJ15"/>
    <mergeCell ref="Y14:Y15"/>
    <mergeCell ref="Z14:Z15"/>
    <mergeCell ref="AA14:AA15"/>
    <mergeCell ref="AB14:AB15"/>
  </mergeCells>
  <printOptions horizontalCentered="1"/>
  <pageMargins left="0.39370078740157483" right="0.39370078740157483" top="0.39370078740157483" bottom="0.39370078740157483" header="0" footer="0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2017-08-22T13:09:31Z</cp:lastPrinted>
  <dcterms:created xsi:type="dcterms:W3CDTF">2011-01-22T15:48:18Z</dcterms:created>
  <dcterms:modified xsi:type="dcterms:W3CDTF">2018-09-07T14:21:12Z</dcterms:modified>
</cp:coreProperties>
</file>