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210" windowHeight="9510"/>
  </bookViews>
  <sheets>
    <sheet name="тит лист " sheetId="4" r:id="rId1"/>
    <sheet name="план " sheetId="7" r:id="rId2"/>
    <sheet name="график" sheetId="8" r:id="rId3"/>
  </sheets>
  <definedNames>
    <definedName name="_xlnm.Print_Area" localSheetId="2">график!$A$1:$BL$23</definedName>
    <definedName name="_xlnm.Print_Area" localSheetId="1">'план '!$A$1:$Q$80</definedName>
    <definedName name="_xlnm.Print_Area" localSheetId="0">'тит лист '!$A$1:$N$25</definedName>
  </definedNames>
  <calcPr calcId="125725"/>
</workbook>
</file>

<file path=xl/calcChain.xml><?xml version="1.0" encoding="utf-8"?>
<calcChain xmlns="http://schemas.openxmlformats.org/spreadsheetml/2006/main">
  <c r="T24" i="7"/>
  <c r="S24"/>
  <c r="M76" l="1"/>
  <c r="N76"/>
  <c r="O76"/>
  <c r="O77"/>
  <c r="O75"/>
  <c r="J75"/>
  <c r="K75"/>
  <c r="D46"/>
  <c r="T26" l="1"/>
  <c r="L75"/>
  <c r="F57" l="1"/>
  <c r="D57" s="1"/>
  <c r="F56"/>
  <c r="D56" s="1"/>
  <c r="F55"/>
  <c r="D55" s="1"/>
  <c r="G55" l="1"/>
  <c r="G56"/>
  <c r="G57"/>
  <c r="AG34"/>
  <c r="AH34" s="1"/>
  <c r="AG33"/>
  <c r="AE33" s="1"/>
  <c r="AG32"/>
  <c r="AE32" s="1"/>
  <c r="AG31"/>
  <c r="AE31" s="1"/>
  <c r="Q75"/>
  <c r="P75"/>
  <c r="BD10" i="8"/>
  <c r="BD12"/>
  <c r="BD14"/>
  <c r="M77" i="7"/>
  <c r="N77"/>
  <c r="P77"/>
  <c r="Q77"/>
  <c r="L77"/>
  <c r="P76"/>
  <c r="Q76"/>
  <c r="L76"/>
  <c r="BE16" i="8"/>
  <c r="BF16"/>
  <c r="BG16"/>
  <c r="BH16"/>
  <c r="BI16"/>
  <c r="BJ16"/>
  <c r="BK16"/>
  <c r="BC16"/>
  <c r="BL10"/>
  <c r="BL12"/>
  <c r="BL14"/>
  <c r="BL8"/>
  <c r="BD8"/>
  <c r="AH31" i="7" l="1"/>
  <c r="AH33"/>
  <c r="AE34"/>
  <c r="AH32"/>
  <c r="BD16" i="8"/>
  <c r="BL16"/>
  <c r="D63" i="7"/>
  <c r="F64"/>
  <c r="D64" s="1"/>
  <c r="F65"/>
  <c r="D65" s="1"/>
  <c r="F66"/>
  <c r="D66" s="1"/>
  <c r="E60"/>
  <c r="H60"/>
  <c r="I60"/>
  <c r="J60"/>
  <c r="K60"/>
  <c r="L60"/>
  <c r="M60"/>
  <c r="N60"/>
  <c r="O60"/>
  <c r="P60"/>
  <c r="Q60"/>
  <c r="E53"/>
  <c r="H53"/>
  <c r="I53"/>
  <c r="J53"/>
  <c r="K53"/>
  <c r="L53"/>
  <c r="M53"/>
  <c r="N53"/>
  <c r="O53"/>
  <c r="P53"/>
  <c r="Q53"/>
  <c r="D58"/>
  <c r="F59"/>
  <c r="D59" s="1"/>
  <c r="F50"/>
  <c r="D50" s="1"/>
  <c r="D51"/>
  <c r="F52"/>
  <c r="D52" s="1"/>
  <c r="E48"/>
  <c r="H48"/>
  <c r="I48"/>
  <c r="J48"/>
  <c r="K48"/>
  <c r="L48"/>
  <c r="M48"/>
  <c r="N48"/>
  <c r="O48"/>
  <c r="P48"/>
  <c r="Q48"/>
  <c r="F37"/>
  <c r="D37" s="1"/>
  <c r="F38"/>
  <c r="D38" s="1"/>
  <c r="F39"/>
  <c r="D39" s="1"/>
  <c r="F40"/>
  <c r="D40" s="1"/>
  <c r="F41"/>
  <c r="G41" s="1"/>
  <c r="F42"/>
  <c r="G42" s="1"/>
  <c r="F43"/>
  <c r="G43" s="1"/>
  <c r="F44"/>
  <c r="D44" s="1"/>
  <c r="F45"/>
  <c r="G45" s="1"/>
  <c r="F31"/>
  <c r="G31" s="1"/>
  <c r="F32"/>
  <c r="G32" s="1"/>
  <c r="E29"/>
  <c r="H29"/>
  <c r="I29"/>
  <c r="J29"/>
  <c r="K29"/>
  <c r="L29"/>
  <c r="M29"/>
  <c r="N29"/>
  <c r="O29"/>
  <c r="P29"/>
  <c r="Q29"/>
  <c r="E23"/>
  <c r="H23"/>
  <c r="I23"/>
  <c r="J23"/>
  <c r="K23"/>
  <c r="L23"/>
  <c r="M23"/>
  <c r="N23"/>
  <c r="O23"/>
  <c r="P23"/>
  <c r="Q23"/>
  <c r="S29"/>
  <c r="E35"/>
  <c r="H35"/>
  <c r="I35"/>
  <c r="J35"/>
  <c r="K35"/>
  <c r="L35"/>
  <c r="M35"/>
  <c r="N35"/>
  <c r="O35"/>
  <c r="P35"/>
  <c r="Q35"/>
  <c r="T29"/>
  <c r="M75"/>
  <c r="N75"/>
  <c r="E8"/>
  <c r="H8"/>
  <c r="I8"/>
  <c r="J8"/>
  <c r="K8"/>
  <c r="L8"/>
  <c r="M8"/>
  <c r="N8"/>
  <c r="O8"/>
  <c r="P8"/>
  <c r="Q8"/>
  <c r="D43" l="1"/>
  <c r="D42"/>
  <c r="D41"/>
  <c r="D45"/>
  <c r="G40"/>
  <c r="G50"/>
  <c r="G64"/>
  <c r="G39"/>
  <c r="G38"/>
  <c r="D62"/>
  <c r="G37"/>
  <c r="G44"/>
  <c r="T11"/>
  <c r="S11"/>
  <c r="S9"/>
  <c r="F22"/>
  <c r="D22" s="1"/>
  <c r="F21"/>
  <c r="D21" s="1"/>
  <c r="F20"/>
  <c r="D20" s="1"/>
  <c r="F19"/>
  <c r="G19" s="1"/>
  <c r="F18"/>
  <c r="D18" s="1"/>
  <c r="F17"/>
  <c r="D17" s="1"/>
  <c r="F16"/>
  <c r="D16" s="1"/>
  <c r="F15"/>
  <c r="G15" s="1"/>
  <c r="F14"/>
  <c r="D14" s="1"/>
  <c r="F13"/>
  <c r="D13" s="1"/>
  <c r="F12"/>
  <c r="D12" s="1"/>
  <c r="F11"/>
  <c r="G11" s="1"/>
  <c r="F10"/>
  <c r="D10" s="1"/>
  <c r="F9"/>
  <c r="G21" l="1"/>
  <c r="G16"/>
  <c r="G22"/>
  <c r="D9"/>
  <c r="F8"/>
  <c r="G12"/>
  <c r="G14"/>
  <c r="G10"/>
  <c r="G9"/>
  <c r="G13"/>
  <c r="G17"/>
  <c r="G20"/>
  <c r="G18"/>
  <c r="D11"/>
  <c r="D15"/>
  <c r="D19"/>
  <c r="G8" l="1"/>
  <c r="D8"/>
  <c r="T9"/>
  <c r="S26" l="1"/>
  <c r="K76" l="1"/>
  <c r="J76"/>
  <c r="F69"/>
  <c r="D69" s="1"/>
  <c r="F54"/>
  <c r="F68"/>
  <c r="G68" s="1"/>
  <c r="G67" s="1"/>
  <c r="E67"/>
  <c r="E47" s="1"/>
  <c r="H67"/>
  <c r="H47" s="1"/>
  <c r="I67"/>
  <c r="I47" s="1"/>
  <c r="J67"/>
  <c r="J47" s="1"/>
  <c r="K67"/>
  <c r="K47" s="1"/>
  <c r="L67"/>
  <c r="L47" s="1"/>
  <c r="M67"/>
  <c r="M47" s="1"/>
  <c r="N67"/>
  <c r="N47" s="1"/>
  <c r="O67"/>
  <c r="O47" s="1"/>
  <c r="P67"/>
  <c r="P47" s="1"/>
  <c r="Q67"/>
  <c r="Q47" s="1"/>
  <c r="F49"/>
  <c r="J77"/>
  <c r="K77"/>
  <c r="F24"/>
  <c r="D24" s="1"/>
  <c r="F25"/>
  <c r="D25" s="1"/>
  <c r="F26"/>
  <c r="G26" s="1"/>
  <c r="F27"/>
  <c r="G27" s="1"/>
  <c r="F30"/>
  <c r="F29" s="1"/>
  <c r="F36"/>
  <c r="F35" s="1"/>
  <c r="G24" l="1"/>
  <c r="F23"/>
  <c r="G54"/>
  <c r="G53" s="1"/>
  <c r="F53"/>
  <c r="G60"/>
  <c r="F60"/>
  <c r="G49"/>
  <c r="G48" s="1"/>
  <c r="F48"/>
  <c r="T60"/>
  <c r="D27"/>
  <c r="H34"/>
  <c r="H71" s="1"/>
  <c r="D26"/>
  <c r="G36"/>
  <c r="G35" s="1"/>
  <c r="D36"/>
  <c r="D35" s="1"/>
  <c r="D61"/>
  <c r="D60" s="1"/>
  <c r="E34"/>
  <c r="E71" s="1"/>
  <c r="G30"/>
  <c r="G29" s="1"/>
  <c r="G25"/>
  <c r="K34"/>
  <c r="K71" s="1"/>
  <c r="Q34"/>
  <c r="Q71" s="1"/>
  <c r="J34"/>
  <c r="J71" s="1"/>
  <c r="D54"/>
  <c r="D53" s="1"/>
  <c r="D49"/>
  <c r="D48" s="1"/>
  <c r="O34"/>
  <c r="O71" s="1"/>
  <c r="N34"/>
  <c r="N71" s="1"/>
  <c r="U60"/>
  <c r="P34"/>
  <c r="P71" s="1"/>
  <c r="L34"/>
  <c r="L71" s="1"/>
  <c r="I34"/>
  <c r="I71" s="1"/>
  <c r="M34"/>
  <c r="M71" s="1"/>
  <c r="D68"/>
  <c r="D67" s="1"/>
  <c r="F67"/>
  <c r="D23" l="1"/>
  <c r="F47"/>
  <c r="F34" s="1"/>
  <c r="F71" s="1"/>
  <c r="S76" s="1"/>
  <c r="D47"/>
  <c r="G23"/>
  <c r="G47"/>
  <c r="S60"/>
  <c r="D29"/>
  <c r="G34" l="1"/>
  <c r="G71" s="1"/>
  <c r="D34"/>
  <c r="D71" s="1"/>
</calcChain>
</file>

<file path=xl/sharedStrings.xml><?xml version="1.0" encoding="utf-8"?>
<sst xmlns="http://schemas.openxmlformats.org/spreadsheetml/2006/main" count="432" uniqueCount="283">
  <si>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</si>
  <si>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</si>
  <si>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</si>
  <si>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</si>
  <si>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</si>
  <si>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</si>
  <si>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</si>
  <si>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</si>
  <si>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</si>
  <si>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</si>
  <si>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</si>
  <si>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</si>
  <si>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</si>
  <si>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</si>
  <si>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</si>
  <si>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</si>
  <si>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</si>
  <si>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</si>
  <si>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</si>
  <si>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</si>
  <si>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</si>
  <si>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</si>
  <si>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</si>
  <si>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</si>
  <si>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</si>
  <si>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</si>
  <si>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</si>
  <si>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</si>
  <si>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</si>
  <si>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</si>
  <si>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</si>
  <si>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</si>
  <si>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</si>
  <si>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</si>
  <si>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</si>
  <si>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</si>
  <si>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</si>
  <si>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</si>
  <si>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</si>
  <si>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</si>
  <si>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</si>
  <si>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</si>
  <si>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</si>
  <si>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</si>
  <si>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</si>
  <si>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</si>
  <si>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</si>
  <si>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</si>
  <si>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</si>
  <si>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</si>
  <si>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</si>
  <si>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</si>
  <si>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</si>
  <si>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</si>
  <si>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</si>
  <si>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</si>
  <si>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</si>
  <si>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</si>
  <si>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</si>
  <si>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</si>
  <si>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</si>
  <si>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</si>
  <si>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</si>
  <si>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</si>
  <si>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</si>
  <si>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</si>
  <si>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</si>
  <si>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</si>
  <si>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</si>
  <si>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</si>
  <si>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</si>
  <si>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</si>
  <si>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</si>
  <si>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</si>
  <si>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</si>
  <si>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</si>
  <si>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</si>
  <si>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</si>
  <si>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</si>
  <si>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</si>
  <si>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</si>
  <si>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</si>
  <si>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</si>
  <si>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</si>
  <si>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</si>
  <si>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</si>
  <si>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</si>
  <si>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МДК.01.02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</si>
  <si>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</si>
  <si>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</si>
  <si>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</si>
  <si>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</si>
  <si>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</si>
  <si>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Производственная практика</t>
  </si>
  <si>
    <t>ПП.03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</si>
  <si>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техник-программист</t>
    </r>
  </si>
  <si>
    <t>Элементы высшей математики</t>
  </si>
  <si>
    <t>Элементы математической логики</t>
  </si>
  <si>
    <t>ЕН.03</t>
  </si>
  <si>
    <t>Теория вероятностей и математическая статистика</t>
  </si>
  <si>
    <t>Операционные системы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</si>
  <si>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</si>
  <si>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</si>
  <si>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</si>
  <si>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</si>
  <si>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Теория алгоритмов</t>
  </si>
  <si>
    <t>Основы экономики</t>
  </si>
  <si>
    <t>Разработка программных модулей программного обеспечения для компьютерных систем</t>
  </si>
  <si>
    <t>Системное программирование</t>
  </si>
  <si>
    <t>Прикладное программирование</t>
  </si>
  <si>
    <t>ПП.01</t>
  </si>
  <si>
    <t>Разработка и администрирование баз данных</t>
  </si>
  <si>
    <t>МДК.02.02</t>
  </si>
  <si>
    <t>Инфокоммуникационные системы и сети</t>
  </si>
  <si>
    <t>Участие в интеграции программных модулей</t>
  </si>
  <si>
    <t>Технология разработки программного обеспечения</t>
  </si>
  <si>
    <t>МДК.03.02</t>
  </si>
  <si>
    <t>МДК.03.03</t>
  </si>
  <si>
    <t>Инструментальные средства разработки программного обеспечения</t>
  </si>
  <si>
    <t>Документирование и сертификация</t>
  </si>
  <si>
    <t>ПМ.04</t>
  </si>
  <si>
    <t>МДК.04.01</t>
  </si>
  <si>
    <t>УП.04</t>
  </si>
  <si>
    <t>УП</t>
  </si>
  <si>
    <t>ПП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</si>
  <si>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</si>
  <si>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</si>
  <si>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</si>
  <si>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</si>
  <si>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</si>
  <si>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</si>
  <si>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</si>
  <si>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</si>
  <si>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</si>
  <si>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</si>
  <si>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</si>
  <si>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</si>
  <si>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</si>
  <si>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</si>
  <si>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</si>
  <si>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</si>
  <si>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</si>
  <si>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</si>
  <si>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</si>
  <si>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</si>
  <si>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</si>
  <si>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</si>
  <si>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</si>
  <si>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</si>
  <si>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</si>
  <si>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</si>
  <si>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</si>
  <si>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</si>
  <si>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</si>
  <si>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</si>
  <si>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</si>
  <si>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</si>
  <si>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</si>
  <si>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</si>
  <si>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</si>
  <si>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</si>
  <si>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</si>
  <si>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</si>
  <si>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</si>
  <si>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</si>
  <si>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</si>
  <si>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</si>
  <si>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</si>
  <si>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</si>
  <si>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</si>
  <si>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</si>
  <si>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</si>
  <si>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</si>
  <si>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</si>
  <si>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</si>
  <si>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</si>
  <si>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</si>
  <si>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</si>
  <si>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</si>
  <si>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</si>
  <si>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</si>
  <si>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</si>
  <si>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</si>
  <si>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</si>
  <si>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</si>
  <si>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</si>
  <si>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</si>
  <si>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</si>
  <si>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</si>
  <si>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</si>
  <si>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</si>
  <si>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</si>
  <si>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</si>
  <si>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</si>
  <si>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</si>
  <si>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</si>
  <si>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</si>
  <si>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</si>
  <si>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</si>
  <si>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</si>
  <si>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</si>
  <si>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</si>
  <si>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</si>
  <si>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</si>
  <si>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</si>
  <si>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</si>
  <si>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УП.01</t>
  </si>
  <si>
    <t>УП.02</t>
  </si>
  <si>
    <t>УП.03</t>
  </si>
  <si>
    <t>5                   семестр 16 нед.</t>
  </si>
  <si>
    <t>6                   семестр 23 нед.</t>
  </si>
  <si>
    <t>7                   семестр 17 нед.</t>
  </si>
  <si>
    <t>8                   семестр 14 нед.</t>
  </si>
  <si>
    <t>ОП.10</t>
  </si>
  <si>
    <t>ОП.11</t>
  </si>
  <si>
    <t>Основы предпринимательской деятельности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</si>
  <si>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</si>
  <si>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</si>
  <si>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</si>
  <si>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</si>
  <si>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</si>
  <si>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</si>
  <si>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</si>
  <si>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</si>
  <si>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</si>
  <si>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</si>
  <si>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</si>
  <si>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</si>
  <si>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ОУД.10</t>
  </si>
  <si>
    <t>Обществознание (вкл. экономику и право)</t>
  </si>
  <si>
    <t>ОУД.11</t>
  </si>
  <si>
    <t>ОУД.12</t>
  </si>
  <si>
    <t>География</t>
  </si>
  <si>
    <t>ОУД.13</t>
  </si>
  <si>
    <t>Экология</t>
  </si>
  <si>
    <t>МДК.03.04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</si>
  <si>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</si>
  <si>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Основы выполнения работ по профессии рабочего, должности служащего "Оператор электронно-вычислительных и вычислительных машин"</t>
  </si>
  <si>
    <t>-/-/-/-/-/ДЗ</t>
  </si>
  <si>
    <t>0/2/1</t>
  </si>
  <si>
    <t>-/З/-/З/-/ДЗ</t>
  </si>
  <si>
    <t>2/4/0</t>
  </si>
  <si>
    <t>государственного бюджетного профессионального                  образовательного учреждения Ростовской области                               «Таганрогский авиационный колледж имени В.М. Петлякова»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</si>
  <si>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</t>
    </r>
    <r>
      <rPr>
        <b/>
        <u/>
        <sz val="16"/>
        <rFont val="Times New Roman"/>
        <family val="1"/>
        <charset val="204"/>
      </rPr>
      <t xml:space="preserve"> 09.02.03 Программирование в компьютерных системах </t>
    </r>
  </si>
  <si>
    <r>
      <t xml:space="preserve">                              СОГЛАСОВАНО                                                                                                                                                              Инженер-программист                                                                                                                           НКБ моделирующих и управляющих систем ФГАОУ ВО "ЮФУ"                                                                                                                                                               _________________  В.В.Цыганок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25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16</t>
    </r>
    <r>
      <rPr>
        <sz val="14"/>
        <rFont val="Times New Roman"/>
        <family val="1"/>
        <charset val="204"/>
      </rPr>
      <t xml:space="preserve"> г.                      </t>
    </r>
  </si>
  <si>
    <t xml:space="preserve">среднего общего образования </t>
  </si>
  <si>
    <t>Х</t>
  </si>
  <si>
    <t>производственной практики</t>
  </si>
  <si>
    <t>Наименование учебных циклов, дисциплин, профессиональных модулей, МДК, практик</t>
  </si>
  <si>
    <t>Общеобразовательный учебный цикл</t>
  </si>
  <si>
    <t>Общий гуманитарный и социально-экономический учебные циклы</t>
  </si>
  <si>
    <t>ОУД.14</t>
  </si>
  <si>
    <t>Математический и общий естественнонаучный учебные циклы</t>
  </si>
  <si>
    <t>Профессиональный учебный цикл</t>
  </si>
  <si>
    <t>обучение по учебным циклам</t>
  </si>
  <si>
    <t>Коэффициент практикоориентированности</t>
  </si>
  <si>
    <t>2. План учебного процесса (основная профессиональная образовательная программа подготовки специалистов среднего звена)</t>
  </si>
  <si>
    <t>ДЗ/З</t>
  </si>
  <si>
    <t>-/ДЗ/Э</t>
  </si>
  <si>
    <t xml:space="preserve">Компьютерная графика </t>
  </si>
  <si>
    <t>Бережливое производство</t>
  </si>
  <si>
    <t>-/Э*</t>
  </si>
  <si>
    <t>-/ДЗ*</t>
  </si>
  <si>
    <t>ДЗ*</t>
  </si>
  <si>
    <t>Математическое моделирование</t>
  </si>
  <si>
    <t>ДЗ/Э*</t>
  </si>
  <si>
    <t>Разработка баз данных</t>
  </si>
  <si>
    <t>МДК.02.03</t>
  </si>
  <si>
    <t>Методы и средства информационной безопасности</t>
  </si>
  <si>
    <t>МДК.02.04</t>
  </si>
  <si>
    <t>Разработка удаленных баз данных</t>
  </si>
  <si>
    <t>1/10/3</t>
  </si>
  <si>
    <t>Выполнение работ по профессии рабочего, должности служащего "Оператор электронно-вычислительных и вычислительных машин"</t>
  </si>
  <si>
    <t>-/-/ДЗ</t>
  </si>
  <si>
    <t>0/18/5</t>
  </si>
  <si>
    <t>5</t>
  </si>
  <si>
    <t>6</t>
  </si>
  <si>
    <t>7</t>
  </si>
  <si>
    <t>3                   семестр 17 нед.</t>
  </si>
  <si>
    <t>4                   семестр 22 нед.</t>
  </si>
  <si>
    <t>0/7/5</t>
  </si>
  <si>
    <t>0/25/10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</si>
  <si>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16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</si>
</sst>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9" fillId="3" borderId="46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4" borderId="0" xfId="0" applyFill="1"/>
    <xf numFmtId="0" fontId="11" fillId="5" borderId="3" xfId="0" applyFont="1" applyFill="1" applyBorder="1" applyAlignment="1">
      <alignment vertical="center" textRotation="90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7" xfId="0" applyFont="1" applyFill="1" applyBorder="1"/>
    <xf numFmtId="0" fontId="11" fillId="4" borderId="3" xfId="0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4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11" fillId="5" borderId="3" xfId="0" applyFont="1" applyFill="1" applyBorder="1" applyAlignment="1">
      <alignment horizontal="center" vertical="center" textRotation="90"/>
    </xf>
    <xf numFmtId="0" fontId="11" fillId="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0" fillId="9" borderId="0" xfId="0" applyFill="1"/>
    <xf numFmtId="0" fontId="5" fillId="0" borderId="1" xfId="0" applyFont="1" applyFill="1" applyBorder="1" applyAlignment="1">
      <alignment horizontal="left" vertical="center" wrapText="1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10" borderId="0" xfId="0" applyFill="1"/>
    <xf numFmtId="0" fontId="0" fillId="10" borderId="0" xfId="0" applyFill="1" applyAlignment="1">
      <alignment vertical="center"/>
    </xf>
    <xf numFmtId="0" fontId="5" fillId="0" borderId="5" xfId="0" quotePrefix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48" xfId="0" applyFont="1" applyFill="1" applyBorder="1" applyAlignment="1">
      <alignment horizont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3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11" borderId="0" xfId="0" applyFill="1" applyAlignment="1">
      <alignment horizontal="center" vertical="center"/>
    </xf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6" borderId="1" xfId="0" quotePrefix="1" applyNumberFormat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0" fillId="11" borderId="0" xfId="0" applyFill="1" applyBorder="1"/>
    <xf numFmtId="49" fontId="25" fillId="11" borderId="0" xfId="0" applyNumberFormat="1" applyFont="1" applyFill="1" applyBorder="1" applyAlignment="1" applyProtection="1">
      <alignment vertical="center"/>
      <protection locked="0"/>
    </xf>
    <xf numFmtId="49" fontId="25" fillId="11" borderId="0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/>
      <protection hidden="1"/>
    </xf>
    <xf numFmtId="0" fontId="16" fillId="12" borderId="1" xfId="0" applyFont="1" applyFill="1" applyBorder="1" applyAlignment="1" applyProtection="1">
      <alignment horizontal="center" vertical="center"/>
      <protection hidden="1"/>
    </xf>
    <xf numFmtId="0" fontId="5" fillId="11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textRotation="90"/>
    </xf>
    <xf numFmtId="0" fontId="11" fillId="5" borderId="3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 wrapText="1"/>
    </xf>
    <xf numFmtId="0" fontId="11" fillId="5" borderId="28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34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/>
    </xf>
    <xf numFmtId="0" fontId="11" fillId="5" borderId="5" xfId="0" applyFont="1" applyFill="1" applyBorder="1" applyAlignment="1">
      <alignment horizontal="center" vertical="center" textRotation="90" wrapText="1"/>
    </xf>
    <xf numFmtId="0" fontId="11" fillId="5" borderId="35" xfId="0" applyFont="1" applyFill="1" applyBorder="1" applyAlignment="1">
      <alignment horizontal="center" vertical="center" textRotation="90"/>
    </xf>
    <xf numFmtId="0" fontId="11" fillId="5" borderId="36" xfId="0" applyFont="1" applyFill="1" applyBorder="1" applyAlignment="1">
      <alignment horizontal="center" vertical="center" textRotation="90"/>
    </xf>
    <xf numFmtId="0" fontId="11" fillId="5" borderId="16" xfId="0" applyFont="1" applyFill="1" applyBorder="1" applyAlignment="1">
      <alignment horizontal="center" vertical="center" textRotation="90"/>
    </xf>
    <xf numFmtId="49" fontId="25" fillId="2" borderId="5" xfId="0" applyNumberFormat="1" applyFont="1" applyFill="1" applyBorder="1" applyAlignment="1" applyProtection="1">
      <alignment horizontal="center" vertical="center"/>
      <protection locked="0"/>
    </xf>
    <xf numFmtId="49" fontId="2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6" fillId="12" borderId="5" xfId="0" applyFont="1" applyFill="1" applyBorder="1" applyAlignment="1" applyProtection="1">
      <alignment horizontal="center" vertical="center"/>
      <protection hidden="1"/>
    </xf>
    <xf numFmtId="0" fontId="16" fillId="12" borderId="3" xfId="0" applyFont="1" applyFill="1" applyBorder="1" applyAlignment="1" applyProtection="1">
      <alignment horizontal="center" vertical="center"/>
      <protection hidden="1"/>
    </xf>
    <xf numFmtId="49" fontId="16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0" fillId="12" borderId="5" xfId="0" applyFill="1" applyBorder="1" applyAlignment="1" applyProtection="1">
      <alignment horizontal="center" vertical="center"/>
      <protection hidden="1"/>
    </xf>
    <xf numFmtId="0" fontId="0" fillId="12" borderId="3" xfId="0" applyFill="1" applyBorder="1" applyAlignment="1" applyProtection="1">
      <alignment horizontal="center" vertical="center"/>
      <protection hidden="1"/>
    </xf>
    <xf numFmtId="49" fontId="26" fillId="2" borderId="5" xfId="0" applyNumberFormat="1" applyFont="1" applyFill="1" applyBorder="1" applyAlignment="1" applyProtection="1">
      <alignment horizontal="center" vertical="center"/>
      <protection locked="0"/>
    </xf>
    <xf numFmtId="49" fontId="26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12" borderId="5" xfId="0" applyNumberFormat="1" applyFill="1" applyBorder="1" applyAlignment="1" applyProtection="1">
      <alignment horizontal="center" vertical="center"/>
      <protection hidden="1"/>
    </xf>
    <xf numFmtId="0" fontId="0" fillId="12" borderId="3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30" xfId="0" applyBorder="1" applyProtection="1">
      <protection hidden="1"/>
    </xf>
    <xf numFmtId="0" fontId="0" fillId="0" borderId="25" xfId="0" applyBorder="1" applyProtection="1"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90" workbookViewId="0">
      <selection activeCell="J1" sqref="J1:N4"/>
    </sheetView>
  </sheetViews>
  <sheetFormatPr defaultRowHeight="12.75"/>
  <cols>
    <col min="1" max="5" width="9.7109375" customWidth="1"/>
  </cols>
  <sheetData>
    <row r="1" spans="1:15" ht="33.75" customHeight="1">
      <c r="A1" s="139" t="s">
        <v>244</v>
      </c>
      <c r="B1" s="139"/>
      <c r="C1" s="139"/>
      <c r="D1" s="139"/>
      <c r="E1" s="139"/>
      <c r="F1" s="110"/>
      <c r="G1" s="110"/>
      <c r="H1" s="110"/>
      <c r="I1" s="110"/>
      <c r="J1" s="139" t="s">
        <v>282</v>
      </c>
      <c r="K1" s="139"/>
      <c r="L1" s="139"/>
      <c r="M1" s="139"/>
      <c r="N1" s="139"/>
    </row>
    <row r="2" spans="1:15" ht="15.75" customHeight="1">
      <c r="A2" s="139"/>
      <c r="B2" s="139"/>
      <c r="C2" s="139"/>
      <c r="D2" s="139"/>
      <c r="E2" s="139"/>
      <c r="F2" s="111"/>
      <c r="G2" s="110"/>
      <c r="H2" s="110"/>
      <c r="I2" s="110"/>
      <c r="J2" s="139"/>
      <c r="K2" s="139"/>
      <c r="L2" s="139"/>
      <c r="M2" s="139"/>
      <c r="N2" s="139"/>
    </row>
    <row r="3" spans="1:15" ht="35.25" customHeight="1">
      <c r="A3" s="139"/>
      <c r="B3" s="139"/>
      <c r="C3" s="139"/>
      <c r="D3" s="139"/>
      <c r="E3" s="139"/>
      <c r="F3" s="112"/>
      <c r="G3" s="112"/>
      <c r="H3" s="112"/>
      <c r="I3" s="112"/>
      <c r="J3" s="139"/>
      <c r="K3" s="139"/>
      <c r="L3" s="139"/>
      <c r="M3" s="139"/>
      <c r="N3" s="139"/>
    </row>
    <row r="4" spans="1:15" ht="36.75" customHeight="1">
      <c r="A4" s="139"/>
      <c r="B4" s="139"/>
      <c r="C4" s="139"/>
      <c r="D4" s="139"/>
      <c r="E4" s="139"/>
      <c r="F4" s="110"/>
      <c r="G4" s="110"/>
      <c r="H4" s="110"/>
      <c r="I4" s="110"/>
      <c r="J4" s="139"/>
      <c r="K4" s="139"/>
      <c r="L4" s="139"/>
      <c r="M4" s="139"/>
      <c r="N4" s="139"/>
    </row>
    <row r="7" spans="1:15" ht="25.5">
      <c r="E7" s="140" t="s">
        <v>46</v>
      </c>
      <c r="F7" s="140"/>
      <c r="G7" s="140"/>
      <c r="H7" s="140"/>
      <c r="I7" s="140"/>
      <c r="J7" s="140"/>
    </row>
    <row r="8" spans="1:15" ht="18.75">
      <c r="F8" s="4"/>
      <c r="G8" s="4"/>
      <c r="H8" s="4"/>
      <c r="I8" s="4"/>
      <c r="J8" s="4"/>
    </row>
    <row r="9" spans="1:15" ht="78" customHeight="1">
      <c r="C9" s="137" t="s">
        <v>242</v>
      </c>
      <c r="D9" s="137"/>
      <c r="E9" s="137"/>
      <c r="F9" s="137"/>
      <c r="G9" s="137"/>
      <c r="H9" s="137"/>
      <c r="I9" s="137"/>
      <c r="J9" s="137"/>
      <c r="K9" s="137"/>
      <c r="L9" s="137"/>
      <c r="O9" s="5"/>
    </row>
    <row r="11" spans="1:15" ht="20.25" customHeight="1">
      <c r="C11" s="137" t="s">
        <v>243</v>
      </c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5" ht="41.25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37" t="s">
        <v>64</v>
      </c>
      <c r="E14" s="137"/>
      <c r="F14" s="137"/>
      <c r="G14" s="137"/>
      <c r="H14" s="137"/>
      <c r="I14" s="137"/>
      <c r="J14" s="137"/>
      <c r="K14" s="137"/>
    </row>
    <row r="15" spans="1:15" ht="20.25" customHeight="1">
      <c r="D15" s="141"/>
      <c r="E15" s="141"/>
      <c r="F15" s="141"/>
      <c r="G15" s="141"/>
      <c r="H15" s="141"/>
      <c r="I15" s="141"/>
      <c r="J15" s="141"/>
      <c r="K15" s="141"/>
    </row>
    <row r="17" spans="9:14" ht="38.25" customHeight="1">
      <c r="J17" s="136" t="s">
        <v>95</v>
      </c>
      <c r="K17" s="136"/>
      <c r="L17" s="136"/>
      <c r="M17" s="136"/>
      <c r="N17" s="136"/>
    </row>
    <row r="18" spans="9:14" ht="18.75" customHeight="1">
      <c r="J18" s="136" t="s">
        <v>63</v>
      </c>
      <c r="K18" s="136"/>
      <c r="L18" s="136"/>
      <c r="M18" s="136"/>
      <c r="N18" s="136"/>
    </row>
    <row r="19" spans="9:14" ht="36.75" customHeight="1">
      <c r="J19" s="136" t="s">
        <v>82</v>
      </c>
      <c r="K19" s="136"/>
      <c r="L19" s="136"/>
      <c r="M19" s="136"/>
      <c r="N19" s="136"/>
    </row>
    <row r="20" spans="9:14" ht="18.75">
      <c r="J20" s="138" t="s">
        <v>65</v>
      </c>
      <c r="K20" s="136"/>
      <c r="L20" s="136"/>
      <c r="M20" s="136"/>
      <c r="N20" s="136"/>
    </row>
    <row r="22" spans="9:14" ht="18.75">
      <c r="J22" s="136" t="s">
        <v>83</v>
      </c>
      <c r="K22" s="136"/>
      <c r="L22" s="136"/>
      <c r="M22" s="136"/>
      <c r="N22" s="136"/>
    </row>
    <row r="23" spans="9:14">
      <c r="J23" s="138" t="s">
        <v>245</v>
      </c>
      <c r="K23" s="136"/>
      <c r="L23" s="136"/>
      <c r="M23" s="136"/>
      <c r="N23" s="136"/>
    </row>
    <row r="24" spans="9:14">
      <c r="J24" s="136"/>
      <c r="K24" s="136"/>
      <c r="L24" s="136"/>
      <c r="M24" s="136"/>
      <c r="N24" s="136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="80" zoomScaleNormal="90" zoomScaleSheetLayoutView="80" workbookViewId="0">
      <pane ySplit="7" topLeftCell="A65" activePane="bottomLeft" state="frozen"/>
      <selection pane="bottomLeft" activeCell="N48" sqref="N48"/>
    </sheetView>
  </sheetViews>
  <sheetFormatPr defaultRowHeight="12.75"/>
  <cols>
    <col min="1" max="1" width="12.42578125" customWidth="1"/>
    <col min="2" max="2" width="68.710937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1" width="6.42578125" customWidth="1"/>
    <col min="12" max="13" width="6.42578125" style="117" customWidth="1"/>
    <col min="14" max="15" width="6.42578125" style="99" customWidth="1"/>
    <col min="16" max="17" width="6.42578125" customWidth="1"/>
    <col min="20" max="20" width="8.28515625" customWidth="1"/>
    <col min="21" max="21" width="6.42578125" customWidth="1"/>
  </cols>
  <sheetData>
    <row r="1" spans="1:55" ht="15.75">
      <c r="A1" s="186" t="s">
        <v>256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55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5" s="31" customFormat="1" ht="30" customHeight="1">
      <c r="A3" s="212" t="s">
        <v>5</v>
      </c>
      <c r="B3" s="205" t="s">
        <v>248</v>
      </c>
      <c r="C3" s="207" t="s">
        <v>6</v>
      </c>
      <c r="D3" s="165" t="s">
        <v>7</v>
      </c>
      <c r="E3" s="166"/>
      <c r="F3" s="166"/>
      <c r="G3" s="166"/>
      <c r="H3" s="166"/>
      <c r="I3" s="167"/>
      <c r="J3" s="177" t="s">
        <v>11</v>
      </c>
      <c r="K3" s="178"/>
      <c r="L3" s="178"/>
      <c r="M3" s="178"/>
      <c r="N3" s="178"/>
      <c r="O3" s="178"/>
      <c r="P3" s="178"/>
      <c r="Q3" s="17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s="31" customFormat="1" ht="30.95" customHeight="1">
      <c r="A4" s="213"/>
      <c r="B4" s="206"/>
      <c r="C4" s="208"/>
      <c r="D4" s="147" t="s">
        <v>8</v>
      </c>
      <c r="E4" s="211" t="s">
        <v>13</v>
      </c>
      <c r="F4" s="154" t="s">
        <v>9</v>
      </c>
      <c r="G4" s="155"/>
      <c r="H4" s="155"/>
      <c r="I4" s="156"/>
      <c r="J4" s="152" t="s">
        <v>2</v>
      </c>
      <c r="K4" s="153"/>
      <c r="L4" s="152" t="s">
        <v>3</v>
      </c>
      <c r="M4" s="153"/>
      <c r="N4" s="152" t="s">
        <v>4</v>
      </c>
      <c r="O4" s="153"/>
      <c r="P4" s="152" t="s">
        <v>48</v>
      </c>
      <c r="Q4" s="182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s="31" customFormat="1" ht="14.45" customHeight="1">
      <c r="A5" s="213"/>
      <c r="B5" s="206"/>
      <c r="C5" s="208"/>
      <c r="D5" s="210"/>
      <c r="E5" s="208"/>
      <c r="F5" s="147" t="s">
        <v>12</v>
      </c>
      <c r="G5" s="183" t="s">
        <v>10</v>
      </c>
      <c r="H5" s="184"/>
      <c r="I5" s="185"/>
      <c r="J5" s="143" t="s">
        <v>71</v>
      </c>
      <c r="K5" s="143" t="s">
        <v>72</v>
      </c>
      <c r="L5" s="143" t="s">
        <v>278</v>
      </c>
      <c r="M5" s="143" t="s">
        <v>279</v>
      </c>
      <c r="N5" s="143" t="s">
        <v>209</v>
      </c>
      <c r="O5" s="143" t="s">
        <v>210</v>
      </c>
      <c r="P5" s="143" t="s">
        <v>211</v>
      </c>
      <c r="Q5" s="180" t="s">
        <v>212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s="31" customFormat="1" ht="150" customHeight="1">
      <c r="A6" s="214"/>
      <c r="B6" s="144"/>
      <c r="C6" s="209"/>
      <c r="D6" s="148"/>
      <c r="E6" s="209"/>
      <c r="F6" s="148"/>
      <c r="G6" s="92" t="s">
        <v>40</v>
      </c>
      <c r="H6" s="32" t="s">
        <v>41</v>
      </c>
      <c r="I6" s="32" t="s">
        <v>42</v>
      </c>
      <c r="J6" s="144"/>
      <c r="K6" s="144"/>
      <c r="L6" s="144"/>
      <c r="M6" s="144"/>
      <c r="N6" s="144"/>
      <c r="O6" s="144"/>
      <c r="P6" s="144"/>
      <c r="Q6" s="181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s="47" customFormat="1" ht="15.75">
      <c r="A7" s="5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51">
        <v>17</v>
      </c>
      <c r="S7" s="48" t="s">
        <v>77</v>
      </c>
      <c r="T7" s="48" t="s">
        <v>78</v>
      </c>
    </row>
    <row r="8" spans="1:55" s="27" customFormat="1" ht="30.95" customHeight="1">
      <c r="A8" s="52" t="s">
        <v>14</v>
      </c>
      <c r="B8" s="44" t="s">
        <v>249</v>
      </c>
      <c r="C8" s="45" t="s">
        <v>271</v>
      </c>
      <c r="D8" s="46">
        <f>SUM(D9:D22)</f>
        <v>2106</v>
      </c>
      <c r="E8" s="46">
        <f t="shared" ref="E8:Q8" si="0">SUM(E9:E22)</f>
        <v>702</v>
      </c>
      <c r="F8" s="46">
        <f t="shared" si="0"/>
        <v>1404</v>
      </c>
      <c r="G8" s="46">
        <f t="shared" si="0"/>
        <v>958</v>
      </c>
      <c r="H8" s="46">
        <f t="shared" si="0"/>
        <v>446</v>
      </c>
      <c r="I8" s="46">
        <f t="shared" si="0"/>
        <v>0</v>
      </c>
      <c r="J8" s="46">
        <f t="shared" si="0"/>
        <v>612</v>
      </c>
      <c r="K8" s="46">
        <f t="shared" si="0"/>
        <v>792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t="shared" si="0"/>
        <v>0</v>
      </c>
      <c r="S8" s="158" t="s">
        <v>79</v>
      </c>
      <c r="T8" s="158"/>
    </row>
    <row r="9" spans="1:55" ht="18" customHeight="1">
      <c r="A9" s="53" t="s">
        <v>216</v>
      </c>
      <c r="B9" s="11" t="s">
        <v>217</v>
      </c>
      <c r="C9" s="12" t="s">
        <v>66</v>
      </c>
      <c r="D9" s="10">
        <f t="shared" ref="D9:D22" si="1">E9+F9</f>
        <v>293</v>
      </c>
      <c r="E9" s="10">
        <v>98</v>
      </c>
      <c r="F9" s="10">
        <f t="shared" ref="F9:F22" si="2">J9+K9+L9+M9+N9+O9</f>
        <v>195</v>
      </c>
      <c r="G9" s="10">
        <f t="shared" ref="G9:G22" si="3">F9-H9-I9</f>
        <v>195</v>
      </c>
      <c r="H9" s="10">
        <v>0</v>
      </c>
      <c r="I9" s="10">
        <v>0</v>
      </c>
      <c r="J9" s="10">
        <v>85</v>
      </c>
      <c r="K9" s="10">
        <v>110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S9" s="49">
        <f>SUM(J9:K22)/39</f>
        <v>36</v>
      </c>
      <c r="T9" s="49">
        <f>SUM(D9:D22)/39</f>
        <v>54</v>
      </c>
    </row>
    <row r="10" spans="1:55" ht="18" customHeight="1">
      <c r="A10" s="53" t="s">
        <v>218</v>
      </c>
      <c r="B10" s="11" t="s">
        <v>23</v>
      </c>
      <c r="C10" s="12" t="s">
        <v>67</v>
      </c>
      <c r="D10" s="10">
        <f t="shared" si="1"/>
        <v>175</v>
      </c>
      <c r="E10" s="10">
        <v>58</v>
      </c>
      <c r="F10" s="10">
        <f t="shared" si="2"/>
        <v>117</v>
      </c>
      <c r="G10" s="10">
        <f t="shared" si="3"/>
        <v>2</v>
      </c>
      <c r="H10" s="10">
        <v>115</v>
      </c>
      <c r="I10" s="10">
        <v>0</v>
      </c>
      <c r="J10" s="10">
        <v>58</v>
      </c>
      <c r="K10" s="10">
        <v>59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55" ht="18" customHeight="1">
      <c r="A11" s="56" t="s">
        <v>219</v>
      </c>
      <c r="B11" s="23" t="s">
        <v>220</v>
      </c>
      <c r="C11" s="30" t="s">
        <v>261</v>
      </c>
      <c r="D11" s="13">
        <f t="shared" si="1"/>
        <v>351</v>
      </c>
      <c r="E11" s="13">
        <v>117</v>
      </c>
      <c r="F11" s="13">
        <f t="shared" si="2"/>
        <v>234</v>
      </c>
      <c r="G11" s="13">
        <f t="shared" si="3"/>
        <v>152</v>
      </c>
      <c r="H11" s="13">
        <v>82</v>
      </c>
      <c r="I11" s="13">
        <v>0</v>
      </c>
      <c r="J11" s="13">
        <v>112</v>
      </c>
      <c r="K11" s="13">
        <v>122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S11">
        <f>SUM(J9:J22)/17</f>
        <v>36</v>
      </c>
      <c r="T11">
        <f>SUM(K9:K22)/22</f>
        <v>36</v>
      </c>
    </row>
    <row r="12" spans="1:55" ht="18" customHeight="1">
      <c r="A12" s="53" t="s">
        <v>221</v>
      </c>
      <c r="B12" s="11" t="s">
        <v>22</v>
      </c>
      <c r="C12" s="12" t="s">
        <v>67</v>
      </c>
      <c r="D12" s="10">
        <f t="shared" si="1"/>
        <v>176</v>
      </c>
      <c r="E12" s="10">
        <v>59</v>
      </c>
      <c r="F12" s="10">
        <f t="shared" si="2"/>
        <v>117</v>
      </c>
      <c r="G12" s="10">
        <f t="shared" si="3"/>
        <v>117</v>
      </c>
      <c r="H12" s="10">
        <v>0</v>
      </c>
      <c r="I12" s="10">
        <v>0</v>
      </c>
      <c r="J12" s="10">
        <v>34</v>
      </c>
      <c r="K12" s="10">
        <v>83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spans="1:55" ht="18" customHeight="1">
      <c r="A13" s="53" t="s">
        <v>222</v>
      </c>
      <c r="B13" s="11" t="s">
        <v>24</v>
      </c>
      <c r="C13" s="12" t="s">
        <v>257</v>
      </c>
      <c r="D13" s="10">
        <f t="shared" si="1"/>
        <v>176</v>
      </c>
      <c r="E13" s="10">
        <v>59</v>
      </c>
      <c r="F13" s="10">
        <f>J13+K13+L13+M13+N13+O13</f>
        <v>117</v>
      </c>
      <c r="G13" s="10">
        <f t="shared" si="3"/>
        <v>2</v>
      </c>
      <c r="H13" s="10">
        <v>115</v>
      </c>
      <c r="I13" s="10">
        <v>0</v>
      </c>
      <c r="J13" s="10">
        <v>51</v>
      </c>
      <c r="K13" s="10">
        <v>66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55" ht="18" customHeight="1">
      <c r="A14" s="53" t="s">
        <v>223</v>
      </c>
      <c r="B14" s="11" t="s">
        <v>70</v>
      </c>
      <c r="C14" s="12" t="s">
        <v>67</v>
      </c>
      <c r="D14" s="10">
        <f t="shared" si="1"/>
        <v>105</v>
      </c>
      <c r="E14" s="10">
        <v>35</v>
      </c>
      <c r="F14" s="10">
        <f t="shared" si="2"/>
        <v>70</v>
      </c>
      <c r="G14" s="10">
        <f t="shared" si="3"/>
        <v>50</v>
      </c>
      <c r="H14" s="10">
        <v>20</v>
      </c>
      <c r="I14" s="10">
        <v>0</v>
      </c>
      <c r="J14" s="10">
        <v>32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55" ht="18" customHeight="1">
      <c r="A15" s="53" t="s">
        <v>224</v>
      </c>
      <c r="B15" s="11" t="s">
        <v>225</v>
      </c>
      <c r="C15" s="12" t="s">
        <v>67</v>
      </c>
      <c r="D15" s="10">
        <f t="shared" si="1"/>
        <v>150</v>
      </c>
      <c r="E15" s="10">
        <v>50</v>
      </c>
      <c r="F15" s="10">
        <f t="shared" si="2"/>
        <v>100</v>
      </c>
      <c r="G15" s="10">
        <f t="shared" si="3"/>
        <v>70</v>
      </c>
      <c r="H15" s="10">
        <v>30</v>
      </c>
      <c r="I15" s="10">
        <v>0</v>
      </c>
      <c r="J15" s="10">
        <v>34</v>
      </c>
      <c r="K15" s="10">
        <v>66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spans="1:55" ht="18" customHeight="1">
      <c r="A16" s="53" t="s">
        <v>226</v>
      </c>
      <c r="B16" s="11" t="s">
        <v>86</v>
      </c>
      <c r="C16" s="12" t="s">
        <v>66</v>
      </c>
      <c r="D16" s="10">
        <f t="shared" si="1"/>
        <v>181</v>
      </c>
      <c r="E16" s="10">
        <v>60</v>
      </c>
      <c r="F16" s="10">
        <f t="shared" si="2"/>
        <v>121</v>
      </c>
      <c r="G16" s="10">
        <f t="shared" si="3"/>
        <v>91</v>
      </c>
      <c r="H16" s="10">
        <v>30</v>
      </c>
      <c r="I16" s="10">
        <v>0</v>
      </c>
      <c r="J16" s="10">
        <v>68</v>
      </c>
      <c r="K16" s="10">
        <v>53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44" ht="18" customHeight="1">
      <c r="A17" s="53" t="s">
        <v>227</v>
      </c>
      <c r="B17" s="11" t="s">
        <v>84</v>
      </c>
      <c r="C17" s="12" t="s">
        <v>262</v>
      </c>
      <c r="D17" s="10">
        <f t="shared" si="1"/>
        <v>117</v>
      </c>
      <c r="E17" s="10">
        <v>39</v>
      </c>
      <c r="F17" s="10">
        <f t="shared" si="2"/>
        <v>78</v>
      </c>
      <c r="G17" s="10">
        <f t="shared" si="3"/>
        <v>58</v>
      </c>
      <c r="H17" s="10">
        <v>20</v>
      </c>
      <c r="I17" s="10">
        <v>0</v>
      </c>
      <c r="J17" s="10">
        <v>38</v>
      </c>
      <c r="K17" s="10">
        <v>40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44" ht="18" customHeight="1">
      <c r="A18" s="53" t="s">
        <v>228</v>
      </c>
      <c r="B18" s="11" t="s">
        <v>229</v>
      </c>
      <c r="C18" s="12" t="s">
        <v>67</v>
      </c>
      <c r="D18" s="10">
        <f t="shared" si="1"/>
        <v>162</v>
      </c>
      <c r="E18" s="10">
        <v>54</v>
      </c>
      <c r="F18" s="10">
        <f t="shared" si="2"/>
        <v>108</v>
      </c>
      <c r="G18" s="10">
        <f t="shared" si="3"/>
        <v>108</v>
      </c>
      <c r="H18" s="10">
        <v>0</v>
      </c>
      <c r="I18" s="10">
        <v>0</v>
      </c>
      <c r="J18" s="10">
        <v>47</v>
      </c>
      <c r="K18" s="10">
        <v>61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44" s="25" customFormat="1" ht="18" customHeight="1">
      <c r="A19" s="56" t="s">
        <v>230</v>
      </c>
      <c r="B19" s="23" t="s">
        <v>85</v>
      </c>
      <c r="C19" s="67" t="s">
        <v>263</v>
      </c>
      <c r="D19" s="24">
        <f t="shared" si="1"/>
        <v>54</v>
      </c>
      <c r="E19" s="24">
        <v>18</v>
      </c>
      <c r="F19" s="13">
        <f t="shared" si="2"/>
        <v>36</v>
      </c>
      <c r="G19" s="24">
        <f t="shared" si="3"/>
        <v>31</v>
      </c>
      <c r="H19" s="24">
        <v>5</v>
      </c>
      <c r="I19" s="24">
        <v>0</v>
      </c>
      <c r="J19" s="24">
        <v>0</v>
      </c>
      <c r="K19" s="24">
        <v>36</v>
      </c>
      <c r="L19" s="24">
        <v>0</v>
      </c>
      <c r="M19" s="24">
        <v>0</v>
      </c>
      <c r="N19" s="13">
        <v>0</v>
      </c>
      <c r="O19" s="13">
        <v>0</v>
      </c>
      <c r="P19" s="13">
        <v>0</v>
      </c>
      <c r="Q19" s="13">
        <v>0</v>
      </c>
    </row>
    <row r="20" spans="1:44" ht="18" customHeight="1">
      <c r="A20" s="53" t="s">
        <v>231</v>
      </c>
      <c r="B20" s="11" t="s">
        <v>232</v>
      </c>
      <c r="C20" s="114" t="s">
        <v>53</v>
      </c>
      <c r="D20" s="24">
        <f t="shared" si="1"/>
        <v>54</v>
      </c>
      <c r="E20" s="10">
        <v>18</v>
      </c>
      <c r="F20" s="10">
        <f t="shared" si="2"/>
        <v>36</v>
      </c>
      <c r="G20" s="10">
        <f t="shared" si="3"/>
        <v>32</v>
      </c>
      <c r="H20" s="10">
        <v>4</v>
      </c>
      <c r="I20" s="10">
        <v>0</v>
      </c>
      <c r="J20" s="10">
        <v>36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44" ht="18" customHeight="1">
      <c r="A21" s="56" t="s">
        <v>233</v>
      </c>
      <c r="B21" s="11" t="s">
        <v>234</v>
      </c>
      <c r="C21" s="67" t="s">
        <v>67</v>
      </c>
      <c r="D21" s="24">
        <f t="shared" si="1"/>
        <v>54</v>
      </c>
      <c r="E21" s="10">
        <v>18</v>
      </c>
      <c r="F21" s="10">
        <f t="shared" si="2"/>
        <v>36</v>
      </c>
      <c r="G21" s="10">
        <f t="shared" si="3"/>
        <v>28</v>
      </c>
      <c r="H21" s="10">
        <v>8</v>
      </c>
      <c r="I21" s="10">
        <v>0</v>
      </c>
      <c r="J21" s="10">
        <v>0</v>
      </c>
      <c r="K21" s="10">
        <v>36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44" ht="18" customHeight="1">
      <c r="A22" s="53" t="s">
        <v>251</v>
      </c>
      <c r="B22" s="11" t="s">
        <v>264</v>
      </c>
      <c r="C22" s="114" t="s">
        <v>265</v>
      </c>
      <c r="D22" s="24">
        <f t="shared" si="1"/>
        <v>58</v>
      </c>
      <c r="E22" s="10">
        <v>19</v>
      </c>
      <c r="F22" s="10">
        <f t="shared" si="2"/>
        <v>39</v>
      </c>
      <c r="G22" s="10">
        <f t="shared" si="3"/>
        <v>22</v>
      </c>
      <c r="H22" s="10">
        <v>17</v>
      </c>
      <c r="I22" s="10">
        <v>0</v>
      </c>
      <c r="J22" s="10">
        <v>17</v>
      </c>
      <c r="K22" s="10">
        <v>22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44" s="27" customFormat="1" ht="36" customHeight="1">
      <c r="A23" s="55" t="s">
        <v>16</v>
      </c>
      <c r="B23" s="35" t="s">
        <v>250</v>
      </c>
      <c r="C23" s="33" t="s">
        <v>241</v>
      </c>
      <c r="D23" s="34">
        <f>SUM(D24:D27)</f>
        <v>648</v>
      </c>
      <c r="E23" s="34">
        <f t="shared" ref="E23:Q23" si="4">SUM(E24:E27)</f>
        <v>216</v>
      </c>
      <c r="F23" s="34">
        <f t="shared" si="4"/>
        <v>432</v>
      </c>
      <c r="G23" s="34">
        <f t="shared" si="4"/>
        <v>20</v>
      </c>
      <c r="H23" s="34">
        <f t="shared" si="4"/>
        <v>412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64</v>
      </c>
      <c r="M23" s="34">
        <f t="shared" si="4"/>
        <v>100</v>
      </c>
      <c r="N23" s="34">
        <f t="shared" si="4"/>
        <v>112</v>
      </c>
      <c r="O23" s="34">
        <f t="shared" si="4"/>
        <v>64</v>
      </c>
      <c r="P23" s="34">
        <f t="shared" si="4"/>
        <v>36</v>
      </c>
      <c r="Q23" s="34">
        <f t="shared" si="4"/>
        <v>56</v>
      </c>
      <c r="S23" s="159" t="s">
        <v>80</v>
      </c>
      <c r="T23" s="159"/>
    </row>
    <row r="24" spans="1:44" s="101" customFormat="1" ht="18" customHeight="1">
      <c r="A24" s="53" t="s">
        <v>17</v>
      </c>
      <c r="B24" s="11" t="s">
        <v>18</v>
      </c>
      <c r="C24" s="10" t="s">
        <v>53</v>
      </c>
      <c r="D24" s="10">
        <f>E24+F24</f>
        <v>56</v>
      </c>
      <c r="E24" s="10">
        <v>8</v>
      </c>
      <c r="F24" s="10">
        <f>J24+K24+L24+M24+N24+O24+P24+Q24</f>
        <v>48</v>
      </c>
      <c r="G24" s="10">
        <f>F24-H24</f>
        <v>14</v>
      </c>
      <c r="H24" s="10">
        <v>34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48</v>
      </c>
      <c r="O24" s="10">
        <v>0</v>
      </c>
      <c r="P24" s="10">
        <v>0</v>
      </c>
      <c r="Q24" s="54">
        <v>0</v>
      </c>
      <c r="S24" s="103">
        <f>SUM(L24:L27,L30:L32,L36:L46,L49:L52,L54:L59,L61:L66,L68:L69)/17</f>
        <v>36</v>
      </c>
      <c r="T24" s="103">
        <f>SUM(M24:M27,M30:M32,M36:M46,M49:M52,M54:M59,M61:M66,M68:M69)/22</f>
        <v>36</v>
      </c>
      <c r="U24" s="103"/>
    </row>
    <row r="25" spans="1:44" s="104" customFormat="1" ht="18" customHeight="1">
      <c r="A25" s="53" t="s">
        <v>19</v>
      </c>
      <c r="B25" s="11" t="s">
        <v>22</v>
      </c>
      <c r="C25" s="10" t="s">
        <v>53</v>
      </c>
      <c r="D25" s="10">
        <f>E25+F25</f>
        <v>56</v>
      </c>
      <c r="E25" s="10">
        <v>8</v>
      </c>
      <c r="F25" s="10">
        <f>J25+K25+L25+M25+N25+O25+P25+Q25</f>
        <v>48</v>
      </c>
      <c r="G25" s="10">
        <f>F25-H25</f>
        <v>4</v>
      </c>
      <c r="H25" s="10">
        <v>44</v>
      </c>
      <c r="I25" s="10">
        <v>0</v>
      </c>
      <c r="J25" s="10">
        <v>0</v>
      </c>
      <c r="K25" s="10">
        <v>0</v>
      </c>
      <c r="L25" s="10">
        <v>0</v>
      </c>
      <c r="M25" s="10">
        <v>48</v>
      </c>
      <c r="N25" s="10">
        <v>0</v>
      </c>
      <c r="O25" s="10">
        <v>0</v>
      </c>
      <c r="P25" s="10">
        <v>0</v>
      </c>
      <c r="Q25" s="54">
        <v>0</v>
      </c>
      <c r="S25" s="163" t="s">
        <v>81</v>
      </c>
      <c r="T25" s="163"/>
    </row>
    <row r="26" spans="1:44" s="102" customFormat="1" ht="18" customHeight="1">
      <c r="A26" s="56" t="s">
        <v>20</v>
      </c>
      <c r="B26" s="28" t="s">
        <v>23</v>
      </c>
      <c r="C26" s="113" t="s">
        <v>238</v>
      </c>
      <c r="D26" s="13">
        <f>E26+F26</f>
        <v>200</v>
      </c>
      <c r="E26" s="13">
        <v>32</v>
      </c>
      <c r="F26" s="13">
        <f>J26+K26+L26+M26+N26+O26+P26+Q26</f>
        <v>168</v>
      </c>
      <c r="G26" s="13">
        <f>F26-H26</f>
        <v>0</v>
      </c>
      <c r="H26" s="13">
        <v>168</v>
      </c>
      <c r="I26" s="13">
        <v>0</v>
      </c>
      <c r="J26" s="13">
        <v>0</v>
      </c>
      <c r="K26" s="13">
        <v>0</v>
      </c>
      <c r="L26" s="13">
        <v>32</v>
      </c>
      <c r="M26" s="13">
        <v>26</v>
      </c>
      <c r="N26" s="13">
        <v>32</v>
      </c>
      <c r="O26" s="13">
        <v>32</v>
      </c>
      <c r="P26" s="13">
        <v>18</v>
      </c>
      <c r="Q26" s="57">
        <v>28</v>
      </c>
      <c r="R26" s="103"/>
      <c r="S26" s="103">
        <f>SUM(N24:N27,N30:N32,N36:N46,N49:N52,N54:N59,N61:N66,N68:N69)/16</f>
        <v>36</v>
      </c>
      <c r="T26" s="103">
        <f>SUM(O24:O27,O30:O32,O36:O46,O49:O52,O54:O59,O61:O66,O68:O69)/23</f>
        <v>36</v>
      </c>
      <c r="U26" s="103"/>
      <c r="V26" s="103"/>
      <c r="W26" s="103"/>
    </row>
    <row r="27" spans="1:44" s="102" customFormat="1" ht="18" customHeight="1">
      <c r="A27" s="56" t="s">
        <v>21</v>
      </c>
      <c r="B27" s="28" t="s">
        <v>24</v>
      </c>
      <c r="C27" s="127" t="s">
        <v>240</v>
      </c>
      <c r="D27" s="13">
        <f>E27+F27</f>
        <v>336</v>
      </c>
      <c r="E27" s="13">
        <v>168</v>
      </c>
      <c r="F27" s="13">
        <f>J27+K27+L27+M27+N27+O27+P27+Q27</f>
        <v>168</v>
      </c>
      <c r="G27" s="13">
        <f>F27-H27</f>
        <v>2</v>
      </c>
      <c r="H27" s="13">
        <v>166</v>
      </c>
      <c r="I27" s="13">
        <v>0</v>
      </c>
      <c r="J27" s="13">
        <v>0</v>
      </c>
      <c r="K27" s="13">
        <v>0</v>
      </c>
      <c r="L27" s="13">
        <v>32</v>
      </c>
      <c r="M27" s="13">
        <v>26</v>
      </c>
      <c r="N27" s="13">
        <v>32</v>
      </c>
      <c r="O27" s="13">
        <v>32</v>
      </c>
      <c r="P27" s="13">
        <v>18</v>
      </c>
      <c r="Q27" s="57">
        <v>28</v>
      </c>
      <c r="S27" s="164" t="s">
        <v>90</v>
      </c>
      <c r="T27" s="164"/>
    </row>
    <row r="28" spans="1:44" ht="8.1" customHeight="1">
      <c r="A28" s="5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54"/>
      <c r="S28" s="157"/>
      <c r="T28" s="157"/>
    </row>
    <row r="29" spans="1:44" s="27" customFormat="1" ht="33.75" customHeight="1">
      <c r="A29" s="55" t="s">
        <v>25</v>
      </c>
      <c r="B29" s="35" t="s">
        <v>252</v>
      </c>
      <c r="C29" s="34" t="s">
        <v>239</v>
      </c>
      <c r="D29" s="34">
        <f>SUM(D30:D32)</f>
        <v>432</v>
      </c>
      <c r="E29" s="34">
        <f t="shared" ref="E29:Q29" si="5">SUM(E30:E32)</f>
        <v>144</v>
      </c>
      <c r="F29" s="34">
        <f t="shared" si="5"/>
        <v>288</v>
      </c>
      <c r="G29" s="34">
        <f t="shared" si="5"/>
        <v>198</v>
      </c>
      <c r="H29" s="34">
        <f t="shared" si="5"/>
        <v>90</v>
      </c>
      <c r="I29" s="34">
        <f t="shared" si="5"/>
        <v>0</v>
      </c>
      <c r="J29" s="34">
        <f t="shared" si="5"/>
        <v>0</v>
      </c>
      <c r="K29" s="34">
        <f t="shared" si="5"/>
        <v>0</v>
      </c>
      <c r="L29" s="34">
        <f t="shared" si="5"/>
        <v>198</v>
      </c>
      <c r="M29" s="34">
        <f t="shared" si="5"/>
        <v>90</v>
      </c>
      <c r="N29" s="34">
        <f t="shared" si="5"/>
        <v>0</v>
      </c>
      <c r="O29" s="34">
        <f t="shared" si="5"/>
        <v>0</v>
      </c>
      <c r="P29" s="34">
        <f t="shared" si="5"/>
        <v>0</v>
      </c>
      <c r="Q29" s="34">
        <f t="shared" si="5"/>
        <v>0</v>
      </c>
      <c r="S29" s="27">
        <f>SUM(P24:P27,P30:P32,P36:P46,P49:P52,P54:P59,P61:P66,P68:P69)/17</f>
        <v>36</v>
      </c>
      <c r="T29" s="27">
        <f>SUM(Q24:Q27,Q30:Q32,Q36:Q46,Q49:Q52,Q54:Q59,Q61:Q66,Q68:Q69)/14</f>
        <v>36</v>
      </c>
    </row>
    <row r="30" spans="1:44" ht="18" customHeight="1">
      <c r="A30" s="53" t="s">
        <v>26</v>
      </c>
      <c r="B30" s="11" t="s">
        <v>96</v>
      </c>
      <c r="C30" s="30" t="s">
        <v>66</v>
      </c>
      <c r="D30" s="10">
        <v>135</v>
      </c>
      <c r="E30" s="10">
        <v>45</v>
      </c>
      <c r="F30" s="10">
        <f>J30+K30+L30+M30+N30+O30+P30+Q30</f>
        <v>90</v>
      </c>
      <c r="G30" s="10">
        <f>F30-H30</f>
        <v>50</v>
      </c>
      <c r="H30" s="10">
        <v>40</v>
      </c>
      <c r="I30" s="10">
        <v>0</v>
      </c>
      <c r="J30" s="10">
        <v>0</v>
      </c>
      <c r="K30" s="10">
        <v>0</v>
      </c>
      <c r="L30" s="10">
        <v>54</v>
      </c>
      <c r="M30" s="10">
        <v>36</v>
      </c>
      <c r="N30" s="10">
        <v>0</v>
      </c>
      <c r="O30" s="10">
        <v>0</v>
      </c>
      <c r="P30" s="10">
        <v>0</v>
      </c>
      <c r="Q30" s="54">
        <v>0</v>
      </c>
    </row>
    <row r="31" spans="1:44" ht="18" customHeight="1">
      <c r="A31" s="53" t="s">
        <v>27</v>
      </c>
      <c r="B31" s="11" t="s">
        <v>97</v>
      </c>
      <c r="C31" s="30" t="s">
        <v>67</v>
      </c>
      <c r="D31" s="10">
        <v>162</v>
      </c>
      <c r="E31" s="10">
        <v>54</v>
      </c>
      <c r="F31" s="10">
        <f t="shared" ref="F31:F32" si="6">J31+K31+L31+M31+N31+O31+P31+Q31</f>
        <v>108</v>
      </c>
      <c r="G31" s="10">
        <f t="shared" ref="G31:G32" si="7">F31-H31</f>
        <v>88</v>
      </c>
      <c r="H31" s="10">
        <v>20</v>
      </c>
      <c r="I31" s="10">
        <v>0</v>
      </c>
      <c r="J31" s="10">
        <v>0</v>
      </c>
      <c r="K31" s="10">
        <v>0</v>
      </c>
      <c r="L31" s="10">
        <v>54</v>
      </c>
      <c r="M31" s="10">
        <v>54</v>
      </c>
      <c r="N31" s="10">
        <v>0</v>
      </c>
      <c r="O31" s="10">
        <v>0</v>
      </c>
      <c r="P31" s="10">
        <v>0</v>
      </c>
      <c r="Q31" s="54">
        <v>0</v>
      </c>
      <c r="AE31" s="10">
        <f>AF31+AG31</f>
        <v>56</v>
      </c>
      <c r="AF31" s="10">
        <v>8</v>
      </c>
      <c r="AG31" s="10">
        <f>AK31+AL31+AM31+AN31+AO31+AP31+AQ31+AR31</f>
        <v>48</v>
      </c>
      <c r="AH31" s="10">
        <f>AG31-AI31</f>
        <v>14</v>
      </c>
      <c r="AI31" s="10">
        <v>34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48</v>
      </c>
      <c r="AP31" s="10">
        <v>0</v>
      </c>
      <c r="AQ31" s="10">
        <v>0</v>
      </c>
      <c r="AR31" s="54">
        <v>0</v>
      </c>
    </row>
    <row r="32" spans="1:44" ht="18" customHeight="1">
      <c r="A32" s="53" t="s">
        <v>98</v>
      </c>
      <c r="B32" s="11" t="s">
        <v>99</v>
      </c>
      <c r="C32" s="13" t="s">
        <v>53</v>
      </c>
      <c r="D32" s="10">
        <v>135</v>
      </c>
      <c r="E32" s="10">
        <v>45</v>
      </c>
      <c r="F32" s="10">
        <f t="shared" si="6"/>
        <v>90</v>
      </c>
      <c r="G32" s="10">
        <f t="shared" si="7"/>
        <v>60</v>
      </c>
      <c r="H32" s="10">
        <v>30</v>
      </c>
      <c r="I32" s="10">
        <v>0</v>
      </c>
      <c r="J32" s="10">
        <v>0</v>
      </c>
      <c r="K32" s="10">
        <v>0</v>
      </c>
      <c r="L32" s="10">
        <v>90</v>
      </c>
      <c r="M32" s="10">
        <v>0</v>
      </c>
      <c r="N32" s="10">
        <v>0</v>
      </c>
      <c r="O32" s="10">
        <v>0</v>
      </c>
      <c r="P32" s="10">
        <v>0</v>
      </c>
      <c r="Q32" s="54">
        <v>0</v>
      </c>
      <c r="AE32" s="10">
        <f>AF32+AG32</f>
        <v>56</v>
      </c>
      <c r="AF32" s="10">
        <v>8</v>
      </c>
      <c r="AG32" s="10">
        <f>AK32+AL32+AM32+AN32+AO32+AP32+AQ32+AR32</f>
        <v>48</v>
      </c>
      <c r="AH32" s="10">
        <f>AG32-AI32</f>
        <v>4</v>
      </c>
      <c r="AI32" s="10">
        <v>44</v>
      </c>
      <c r="AJ32" s="10">
        <v>0</v>
      </c>
      <c r="AK32" s="10">
        <v>0</v>
      </c>
      <c r="AL32" s="10">
        <v>0</v>
      </c>
      <c r="AM32" s="10">
        <v>0</v>
      </c>
      <c r="AN32" s="10">
        <v>48</v>
      </c>
      <c r="AO32" s="10">
        <v>0</v>
      </c>
      <c r="AP32" s="10">
        <v>0</v>
      </c>
      <c r="AQ32" s="10">
        <v>0</v>
      </c>
      <c r="AR32" s="54">
        <v>0</v>
      </c>
    </row>
    <row r="33" spans="1:44" ht="8.1" customHeight="1">
      <c r="A33" s="5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54"/>
      <c r="AE33" s="13">
        <f>AF33+AG33</f>
        <v>200</v>
      </c>
      <c r="AF33" s="13">
        <v>32</v>
      </c>
      <c r="AG33" s="13">
        <f>AK33+AL33+AM33+AN33+AO33+AP33+AQ33+AR33</f>
        <v>168</v>
      </c>
      <c r="AH33" s="13">
        <f>AG33-AI33</f>
        <v>0</v>
      </c>
      <c r="AI33" s="13">
        <v>168</v>
      </c>
      <c r="AJ33" s="13">
        <v>0</v>
      </c>
      <c r="AK33" s="13">
        <v>0</v>
      </c>
      <c r="AL33" s="13">
        <v>0</v>
      </c>
      <c r="AM33" s="13">
        <v>32</v>
      </c>
      <c r="AN33" s="13">
        <v>26</v>
      </c>
      <c r="AO33" s="13">
        <v>32</v>
      </c>
      <c r="AP33" s="13">
        <v>32</v>
      </c>
      <c r="AQ33" s="13">
        <v>18</v>
      </c>
      <c r="AR33" s="57">
        <v>28</v>
      </c>
    </row>
    <row r="34" spans="1:44" s="29" customFormat="1" ht="30.95" customHeight="1">
      <c r="A34" s="55" t="s">
        <v>29</v>
      </c>
      <c r="B34" s="36" t="s">
        <v>253</v>
      </c>
      <c r="C34" s="33" t="s">
        <v>281</v>
      </c>
      <c r="D34" s="34">
        <f t="shared" ref="D34:Q34" si="8">D35+D47</f>
        <v>4356</v>
      </c>
      <c r="E34" s="34">
        <f t="shared" si="8"/>
        <v>1152</v>
      </c>
      <c r="F34" s="34">
        <f t="shared" si="8"/>
        <v>3204</v>
      </c>
      <c r="G34" s="34">
        <f t="shared" si="8"/>
        <v>1274</v>
      </c>
      <c r="H34" s="34">
        <f t="shared" si="8"/>
        <v>980</v>
      </c>
      <c r="I34" s="34">
        <f t="shared" si="8"/>
        <v>50</v>
      </c>
      <c r="J34" s="34">
        <f t="shared" si="8"/>
        <v>0</v>
      </c>
      <c r="K34" s="34">
        <f t="shared" si="8"/>
        <v>0</v>
      </c>
      <c r="L34" s="34">
        <f t="shared" si="8"/>
        <v>350</v>
      </c>
      <c r="M34" s="34">
        <f t="shared" si="8"/>
        <v>602</v>
      </c>
      <c r="N34" s="34">
        <f t="shared" si="8"/>
        <v>464</v>
      </c>
      <c r="O34" s="34">
        <f t="shared" si="8"/>
        <v>764</v>
      </c>
      <c r="P34" s="34">
        <f t="shared" si="8"/>
        <v>576</v>
      </c>
      <c r="Q34" s="93">
        <f t="shared" si="8"/>
        <v>448</v>
      </c>
      <c r="AE34" s="13">
        <f>AF34+AG34</f>
        <v>336</v>
      </c>
      <c r="AF34" s="13">
        <v>168</v>
      </c>
      <c r="AG34" s="13">
        <f>AK34+AL34+AM34+AN34+AO34+AP34+AQ34+AR34</f>
        <v>168</v>
      </c>
      <c r="AH34" s="13">
        <f>AG34-AI34</f>
        <v>2</v>
      </c>
      <c r="AI34" s="13">
        <v>166</v>
      </c>
      <c r="AJ34" s="13">
        <v>0</v>
      </c>
      <c r="AK34" s="13">
        <v>0</v>
      </c>
      <c r="AL34" s="13">
        <v>0</v>
      </c>
      <c r="AM34" s="13">
        <v>32</v>
      </c>
      <c r="AN34" s="13">
        <v>26</v>
      </c>
      <c r="AO34" s="13">
        <v>32</v>
      </c>
      <c r="AP34" s="13">
        <v>32</v>
      </c>
      <c r="AQ34" s="13">
        <v>18</v>
      </c>
      <c r="AR34" s="57">
        <v>28</v>
      </c>
    </row>
    <row r="35" spans="1:44" s="27" customFormat="1" ht="36" customHeight="1">
      <c r="A35" s="122" t="s">
        <v>15</v>
      </c>
      <c r="B35" s="123" t="s">
        <v>73</v>
      </c>
      <c r="C35" s="126" t="s">
        <v>280</v>
      </c>
      <c r="D35" s="125">
        <f t="shared" ref="D35:Q35" si="9">SUM(D36:D46)</f>
        <v>1620</v>
      </c>
      <c r="E35" s="125">
        <f t="shared" si="9"/>
        <v>540</v>
      </c>
      <c r="F35" s="125">
        <f t="shared" si="9"/>
        <v>1080</v>
      </c>
      <c r="G35" s="125">
        <f t="shared" si="9"/>
        <v>590</v>
      </c>
      <c r="H35" s="125">
        <f t="shared" si="9"/>
        <v>470</v>
      </c>
      <c r="I35" s="125">
        <f t="shared" si="9"/>
        <v>20</v>
      </c>
      <c r="J35" s="125">
        <f t="shared" si="9"/>
        <v>0</v>
      </c>
      <c r="K35" s="125">
        <f t="shared" si="9"/>
        <v>0</v>
      </c>
      <c r="L35" s="125">
        <f t="shared" si="9"/>
        <v>350</v>
      </c>
      <c r="M35" s="125">
        <f t="shared" si="9"/>
        <v>366</v>
      </c>
      <c r="N35" s="125">
        <f t="shared" si="9"/>
        <v>146</v>
      </c>
      <c r="O35" s="125">
        <f t="shared" si="9"/>
        <v>36</v>
      </c>
      <c r="P35" s="125">
        <f t="shared" si="9"/>
        <v>48</v>
      </c>
      <c r="Q35" s="125">
        <f t="shared" si="9"/>
        <v>134</v>
      </c>
    </row>
    <row r="36" spans="1:44" s="49" customFormat="1" ht="15.95" customHeight="1">
      <c r="A36" s="53" t="s">
        <v>54</v>
      </c>
      <c r="B36" s="11" t="s">
        <v>100</v>
      </c>
      <c r="C36" s="13" t="s">
        <v>66</v>
      </c>
      <c r="D36" s="10">
        <f t="shared" ref="D36:D46" si="10">E36+F36</f>
        <v>174</v>
      </c>
      <c r="E36" s="10">
        <v>58</v>
      </c>
      <c r="F36" s="10">
        <f t="shared" ref="F36:F45" si="11">J36+K36+L36+M36+N36+O36+P36+Q36</f>
        <v>116</v>
      </c>
      <c r="G36" s="10">
        <f t="shared" ref="G36:G45" si="12">F36-H36-I36</f>
        <v>80</v>
      </c>
      <c r="H36" s="13">
        <v>36</v>
      </c>
      <c r="I36" s="10">
        <v>0</v>
      </c>
      <c r="J36" s="13">
        <v>0</v>
      </c>
      <c r="K36" s="13">
        <v>0</v>
      </c>
      <c r="L36" s="13">
        <v>34</v>
      </c>
      <c r="M36" s="13">
        <v>82</v>
      </c>
      <c r="N36" s="13">
        <v>0</v>
      </c>
      <c r="O36" s="13">
        <v>0</v>
      </c>
      <c r="P36" s="13">
        <v>0</v>
      </c>
      <c r="Q36" s="57">
        <v>0</v>
      </c>
    </row>
    <row r="37" spans="1:44" s="49" customFormat="1" ht="15.95" customHeight="1">
      <c r="A37" s="53" t="s">
        <v>55</v>
      </c>
      <c r="B37" s="11" t="s">
        <v>101</v>
      </c>
      <c r="C37" s="13" t="s">
        <v>53</v>
      </c>
      <c r="D37" s="10">
        <f t="shared" si="10"/>
        <v>195</v>
      </c>
      <c r="E37" s="10">
        <v>65</v>
      </c>
      <c r="F37" s="10">
        <f t="shared" si="11"/>
        <v>130</v>
      </c>
      <c r="G37" s="10">
        <f t="shared" si="12"/>
        <v>70</v>
      </c>
      <c r="H37" s="13">
        <v>60</v>
      </c>
      <c r="I37" s="10">
        <v>0</v>
      </c>
      <c r="J37" s="13">
        <v>0</v>
      </c>
      <c r="K37" s="13">
        <v>0</v>
      </c>
      <c r="L37" s="10">
        <v>0</v>
      </c>
      <c r="M37" s="13">
        <v>130</v>
      </c>
      <c r="N37" s="13">
        <v>0</v>
      </c>
      <c r="O37" s="13">
        <v>0</v>
      </c>
      <c r="P37" s="13">
        <v>0</v>
      </c>
      <c r="Q37" s="57">
        <v>0</v>
      </c>
    </row>
    <row r="38" spans="1:44" s="49" customFormat="1" ht="15.95" customHeight="1">
      <c r="A38" s="53" t="s">
        <v>56</v>
      </c>
      <c r="B38" s="11" t="s">
        <v>102</v>
      </c>
      <c r="C38" s="13" t="s">
        <v>53</v>
      </c>
      <c r="D38" s="10">
        <f t="shared" si="10"/>
        <v>132</v>
      </c>
      <c r="E38" s="10">
        <v>44</v>
      </c>
      <c r="F38" s="10">
        <f t="shared" si="11"/>
        <v>88</v>
      </c>
      <c r="G38" s="10">
        <f t="shared" si="12"/>
        <v>48</v>
      </c>
      <c r="H38" s="13">
        <v>40</v>
      </c>
      <c r="I38" s="10">
        <v>0</v>
      </c>
      <c r="J38" s="13">
        <v>0</v>
      </c>
      <c r="K38" s="13">
        <v>0</v>
      </c>
      <c r="L38" s="10">
        <v>88</v>
      </c>
      <c r="M38" s="13">
        <v>0</v>
      </c>
      <c r="N38" s="13">
        <v>0</v>
      </c>
      <c r="O38" s="13">
        <v>0</v>
      </c>
      <c r="P38" s="13">
        <v>0</v>
      </c>
      <c r="Q38" s="57">
        <v>0</v>
      </c>
    </row>
    <row r="39" spans="1:44" s="49" customFormat="1" ht="15.95" customHeight="1">
      <c r="A39" s="56" t="s">
        <v>57</v>
      </c>
      <c r="B39" s="14" t="s">
        <v>103</v>
      </c>
      <c r="C39" s="30" t="s">
        <v>66</v>
      </c>
      <c r="D39" s="10">
        <f t="shared" si="10"/>
        <v>144</v>
      </c>
      <c r="E39" s="13">
        <v>48</v>
      </c>
      <c r="F39" s="10">
        <f t="shared" si="11"/>
        <v>96</v>
      </c>
      <c r="G39" s="10">
        <f t="shared" si="12"/>
        <v>46</v>
      </c>
      <c r="H39" s="13">
        <v>50</v>
      </c>
      <c r="I39" s="13">
        <v>0</v>
      </c>
      <c r="J39" s="13">
        <v>0</v>
      </c>
      <c r="K39" s="13">
        <v>0</v>
      </c>
      <c r="L39" s="13">
        <v>30</v>
      </c>
      <c r="M39" s="13">
        <v>66</v>
      </c>
      <c r="N39" s="13">
        <v>0</v>
      </c>
      <c r="O39" s="13">
        <v>0</v>
      </c>
      <c r="P39" s="13">
        <v>0</v>
      </c>
      <c r="Q39" s="57">
        <v>0</v>
      </c>
    </row>
    <row r="40" spans="1:44" s="49" customFormat="1" ht="15.95" customHeight="1">
      <c r="A40" s="53" t="s">
        <v>58</v>
      </c>
      <c r="B40" s="11" t="s">
        <v>104</v>
      </c>
      <c r="C40" s="30" t="s">
        <v>258</v>
      </c>
      <c r="D40" s="10">
        <f t="shared" si="10"/>
        <v>327</v>
      </c>
      <c r="E40" s="10">
        <v>109</v>
      </c>
      <c r="F40" s="10">
        <f t="shared" si="11"/>
        <v>218</v>
      </c>
      <c r="G40" s="10">
        <f t="shared" si="12"/>
        <v>108</v>
      </c>
      <c r="H40" s="13">
        <v>110</v>
      </c>
      <c r="I40" s="10">
        <v>0</v>
      </c>
      <c r="J40" s="13">
        <v>0</v>
      </c>
      <c r="K40" s="13">
        <v>0</v>
      </c>
      <c r="L40" s="13">
        <v>80</v>
      </c>
      <c r="M40" s="13">
        <v>88</v>
      </c>
      <c r="N40" s="13">
        <v>50</v>
      </c>
      <c r="O40" s="13">
        <v>0</v>
      </c>
      <c r="P40" s="13">
        <v>0</v>
      </c>
      <c r="Q40" s="57">
        <v>0</v>
      </c>
    </row>
    <row r="41" spans="1:44" s="49" customFormat="1" ht="15.95" customHeight="1">
      <c r="A41" s="53" t="s">
        <v>59</v>
      </c>
      <c r="B41" s="11" t="s">
        <v>106</v>
      </c>
      <c r="C41" s="13" t="s">
        <v>53</v>
      </c>
      <c r="D41" s="10">
        <f t="shared" si="10"/>
        <v>153</v>
      </c>
      <c r="E41" s="10">
        <v>51</v>
      </c>
      <c r="F41" s="10">
        <f t="shared" si="11"/>
        <v>102</v>
      </c>
      <c r="G41" s="10">
        <f t="shared" si="12"/>
        <v>42</v>
      </c>
      <c r="H41" s="13">
        <v>40</v>
      </c>
      <c r="I41" s="10">
        <v>20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57">
        <v>102</v>
      </c>
    </row>
    <row r="42" spans="1:44" s="49" customFormat="1" ht="15.95" customHeight="1">
      <c r="A42" s="53" t="s">
        <v>60</v>
      </c>
      <c r="B42" s="14" t="s">
        <v>74</v>
      </c>
      <c r="C42" s="13" t="s">
        <v>53</v>
      </c>
      <c r="D42" s="10">
        <f t="shared" si="10"/>
        <v>72</v>
      </c>
      <c r="E42" s="10">
        <v>24</v>
      </c>
      <c r="F42" s="10">
        <f t="shared" si="11"/>
        <v>48</v>
      </c>
      <c r="G42" s="10">
        <f t="shared" si="12"/>
        <v>40</v>
      </c>
      <c r="H42" s="13">
        <v>8</v>
      </c>
      <c r="I42" s="10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48</v>
      </c>
      <c r="Q42" s="57">
        <v>0</v>
      </c>
    </row>
    <row r="43" spans="1:44" s="49" customFormat="1" ht="15.95" customHeight="1">
      <c r="A43" s="53" t="s">
        <v>61</v>
      </c>
      <c r="B43" s="11" t="s">
        <v>105</v>
      </c>
      <c r="C43" s="13" t="s">
        <v>53</v>
      </c>
      <c r="D43" s="10">
        <f t="shared" si="10"/>
        <v>177</v>
      </c>
      <c r="E43" s="10">
        <v>59</v>
      </c>
      <c r="F43" s="10">
        <f t="shared" si="11"/>
        <v>118</v>
      </c>
      <c r="G43" s="10">
        <f t="shared" si="12"/>
        <v>78</v>
      </c>
      <c r="H43" s="13">
        <v>40</v>
      </c>
      <c r="I43" s="10">
        <v>0</v>
      </c>
      <c r="J43" s="13">
        <v>0</v>
      </c>
      <c r="K43" s="13">
        <v>0</v>
      </c>
      <c r="L43" s="13">
        <v>118</v>
      </c>
      <c r="M43" s="13">
        <v>0</v>
      </c>
      <c r="N43" s="13">
        <v>0</v>
      </c>
      <c r="O43" s="13">
        <v>0</v>
      </c>
      <c r="P43" s="13">
        <v>0</v>
      </c>
      <c r="Q43" s="57">
        <v>0</v>
      </c>
    </row>
    <row r="44" spans="1:44" s="49" customFormat="1" ht="15.95" customHeight="1">
      <c r="A44" s="53" t="s">
        <v>62</v>
      </c>
      <c r="B44" s="11" t="s">
        <v>28</v>
      </c>
      <c r="C44" s="30" t="s">
        <v>66</v>
      </c>
      <c r="D44" s="10">
        <f t="shared" si="10"/>
        <v>102</v>
      </c>
      <c r="E44" s="10">
        <v>34</v>
      </c>
      <c r="F44" s="10">
        <f t="shared" si="11"/>
        <v>68</v>
      </c>
      <c r="G44" s="10">
        <f t="shared" si="12"/>
        <v>48</v>
      </c>
      <c r="H44" s="13">
        <v>20</v>
      </c>
      <c r="I44" s="10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</v>
      </c>
      <c r="O44" s="13">
        <v>36</v>
      </c>
      <c r="P44" s="13">
        <v>0</v>
      </c>
      <c r="Q44" s="57">
        <v>0</v>
      </c>
    </row>
    <row r="45" spans="1:44" ht="15.95" customHeight="1">
      <c r="A45" s="53" t="s">
        <v>213</v>
      </c>
      <c r="B45" s="100" t="s">
        <v>215</v>
      </c>
      <c r="C45" s="15" t="s">
        <v>53</v>
      </c>
      <c r="D45" s="10">
        <f t="shared" si="10"/>
        <v>48</v>
      </c>
      <c r="E45" s="15">
        <v>16</v>
      </c>
      <c r="F45" s="10">
        <f t="shared" si="11"/>
        <v>32</v>
      </c>
      <c r="G45" s="10">
        <f t="shared" si="12"/>
        <v>14</v>
      </c>
      <c r="H45" s="13">
        <v>18</v>
      </c>
      <c r="I45" s="13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70">
        <v>32</v>
      </c>
    </row>
    <row r="46" spans="1:44" s="117" customFormat="1" ht="15.95" customHeight="1">
      <c r="A46" s="53" t="s">
        <v>214</v>
      </c>
      <c r="B46" s="11" t="s">
        <v>259</v>
      </c>
      <c r="C46" s="15" t="s">
        <v>53</v>
      </c>
      <c r="D46" s="10">
        <f t="shared" si="10"/>
        <v>96</v>
      </c>
      <c r="E46" s="16">
        <v>32</v>
      </c>
      <c r="F46" s="10">
        <v>64</v>
      </c>
      <c r="G46" s="10">
        <v>16</v>
      </c>
      <c r="H46" s="16">
        <v>48</v>
      </c>
      <c r="I46" s="13">
        <v>0</v>
      </c>
      <c r="J46" s="15">
        <v>0</v>
      </c>
      <c r="K46" s="15">
        <v>0</v>
      </c>
      <c r="L46" s="15">
        <v>0</v>
      </c>
      <c r="M46" s="15">
        <v>0</v>
      </c>
      <c r="N46" s="15">
        <v>64</v>
      </c>
      <c r="O46" s="15">
        <v>0</v>
      </c>
      <c r="P46" s="10">
        <v>0</v>
      </c>
      <c r="Q46" s="54">
        <v>0</v>
      </c>
    </row>
    <row r="47" spans="1:44" ht="36" customHeight="1">
      <c r="A47" s="122" t="s">
        <v>49</v>
      </c>
      <c r="B47" s="123" t="s">
        <v>75</v>
      </c>
      <c r="C47" s="124" t="s">
        <v>274</v>
      </c>
      <c r="D47" s="125">
        <f t="shared" ref="D47:Q47" si="13">D48+D53+D60+D67</f>
        <v>2736</v>
      </c>
      <c r="E47" s="125">
        <f t="shared" si="13"/>
        <v>612</v>
      </c>
      <c r="F47" s="125">
        <f t="shared" si="13"/>
        <v>2124</v>
      </c>
      <c r="G47" s="125">
        <f t="shared" si="13"/>
        <v>684</v>
      </c>
      <c r="H47" s="125">
        <f t="shared" si="13"/>
        <v>510</v>
      </c>
      <c r="I47" s="125">
        <f t="shared" si="13"/>
        <v>30</v>
      </c>
      <c r="J47" s="125">
        <f t="shared" si="13"/>
        <v>0</v>
      </c>
      <c r="K47" s="125">
        <f t="shared" si="13"/>
        <v>0</v>
      </c>
      <c r="L47" s="125">
        <f t="shared" si="13"/>
        <v>0</v>
      </c>
      <c r="M47" s="125">
        <f t="shared" si="13"/>
        <v>236</v>
      </c>
      <c r="N47" s="125">
        <f t="shared" si="13"/>
        <v>318</v>
      </c>
      <c r="O47" s="125">
        <f t="shared" si="13"/>
        <v>728</v>
      </c>
      <c r="P47" s="125">
        <f t="shared" si="13"/>
        <v>528</v>
      </c>
      <c r="Q47" s="125">
        <f t="shared" si="13"/>
        <v>314</v>
      </c>
    </row>
    <row r="48" spans="1:44" s="27" customFormat="1" ht="31.5" customHeight="1">
      <c r="A48" s="58" t="s">
        <v>30</v>
      </c>
      <c r="B48" s="26" t="s">
        <v>107</v>
      </c>
      <c r="C48" s="66" t="s">
        <v>92</v>
      </c>
      <c r="D48" s="65">
        <f>SUM(D49:D52)</f>
        <v>663</v>
      </c>
      <c r="E48" s="65">
        <f t="shared" ref="E48:Q48" si="14">SUM(E49:E52)</f>
        <v>137</v>
      </c>
      <c r="F48" s="65">
        <f t="shared" si="14"/>
        <v>526</v>
      </c>
      <c r="G48" s="65">
        <f t="shared" si="14"/>
        <v>128</v>
      </c>
      <c r="H48" s="65">
        <f t="shared" si="14"/>
        <v>146</v>
      </c>
      <c r="I48" s="65">
        <f t="shared" si="14"/>
        <v>0</v>
      </c>
      <c r="J48" s="65">
        <f t="shared" si="14"/>
        <v>0</v>
      </c>
      <c r="K48" s="65">
        <f t="shared" si="14"/>
        <v>0</v>
      </c>
      <c r="L48" s="65">
        <f t="shared" si="14"/>
        <v>0</v>
      </c>
      <c r="M48" s="65">
        <f t="shared" si="14"/>
        <v>0</v>
      </c>
      <c r="N48" s="65">
        <f t="shared" si="14"/>
        <v>130</v>
      </c>
      <c r="O48" s="65">
        <f t="shared" si="14"/>
        <v>176</v>
      </c>
      <c r="P48" s="65">
        <f t="shared" si="14"/>
        <v>220</v>
      </c>
      <c r="Q48" s="65">
        <f t="shared" si="14"/>
        <v>0</v>
      </c>
    </row>
    <row r="49" spans="1:21" ht="15.75">
      <c r="A49" s="56" t="s">
        <v>31</v>
      </c>
      <c r="B49" s="14" t="s">
        <v>108</v>
      </c>
      <c r="C49" s="30" t="s">
        <v>67</v>
      </c>
      <c r="D49" s="10">
        <f t="shared" ref="D49:D59" si="15">E49+F49</f>
        <v>198</v>
      </c>
      <c r="E49" s="10">
        <v>66</v>
      </c>
      <c r="F49" s="10">
        <f t="shared" ref="F49:F59" si="16">J49+K49+L49+M49+N49+O49+P49+Q49</f>
        <v>132</v>
      </c>
      <c r="G49" s="10">
        <f>F49-H49-I49</f>
        <v>60</v>
      </c>
      <c r="H49" s="10">
        <v>72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52</v>
      </c>
      <c r="O49" s="10">
        <v>40</v>
      </c>
      <c r="P49" s="10">
        <v>40</v>
      </c>
      <c r="Q49" s="54">
        <v>0</v>
      </c>
    </row>
    <row r="50" spans="1:21" s="27" customFormat="1" ht="15.75">
      <c r="A50" s="56" t="s">
        <v>87</v>
      </c>
      <c r="B50" s="23" t="s">
        <v>109</v>
      </c>
      <c r="C50" s="30" t="s">
        <v>67</v>
      </c>
      <c r="D50" s="10">
        <f t="shared" si="15"/>
        <v>213</v>
      </c>
      <c r="E50" s="13">
        <v>71</v>
      </c>
      <c r="F50" s="10">
        <f>J50+K50+L50+M50+N50+O50+P50+Q50</f>
        <v>142</v>
      </c>
      <c r="G50" s="10">
        <f>F50-H50-I50</f>
        <v>68</v>
      </c>
      <c r="H50" s="13">
        <v>74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78</v>
      </c>
      <c r="O50" s="13">
        <v>64</v>
      </c>
      <c r="P50" s="13">
        <v>0</v>
      </c>
      <c r="Q50" s="57">
        <v>0</v>
      </c>
    </row>
    <row r="51" spans="1:21" s="27" customFormat="1" ht="15.75">
      <c r="A51" s="56" t="s">
        <v>206</v>
      </c>
      <c r="B51" s="23" t="s">
        <v>89</v>
      </c>
      <c r="C51" s="13" t="s">
        <v>53</v>
      </c>
      <c r="D51" s="10">
        <f t="shared" si="15"/>
        <v>72</v>
      </c>
      <c r="E51" s="13">
        <v>0</v>
      </c>
      <c r="F51" s="10">
        <v>72</v>
      </c>
      <c r="G51" s="10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16">
        <v>0</v>
      </c>
      <c r="O51" s="96">
        <v>72</v>
      </c>
      <c r="P51" s="13">
        <v>0</v>
      </c>
      <c r="Q51" s="57">
        <v>0</v>
      </c>
    </row>
    <row r="52" spans="1:21" ht="15.75">
      <c r="A52" s="56" t="s">
        <v>110</v>
      </c>
      <c r="B52" s="14" t="s">
        <v>88</v>
      </c>
      <c r="C52" s="13" t="s">
        <v>53</v>
      </c>
      <c r="D52" s="10">
        <f t="shared" si="15"/>
        <v>180</v>
      </c>
      <c r="E52" s="10">
        <v>0</v>
      </c>
      <c r="F52" s="10">
        <f t="shared" si="16"/>
        <v>180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9">
        <v>0</v>
      </c>
      <c r="P52" s="98">
        <v>180</v>
      </c>
      <c r="Q52" s="54">
        <v>0</v>
      </c>
    </row>
    <row r="53" spans="1:21" s="27" customFormat="1" ht="30.95" customHeight="1">
      <c r="A53" s="58" t="s">
        <v>32</v>
      </c>
      <c r="B53" s="26" t="s">
        <v>111</v>
      </c>
      <c r="C53" s="66" t="s">
        <v>92</v>
      </c>
      <c r="D53" s="65">
        <f t="shared" ref="D53:Q53" si="17">SUM(D54:D59)</f>
        <v>825</v>
      </c>
      <c r="E53" s="65">
        <f t="shared" si="17"/>
        <v>191</v>
      </c>
      <c r="F53" s="65">
        <f t="shared" si="17"/>
        <v>634</v>
      </c>
      <c r="G53" s="65">
        <f t="shared" si="17"/>
        <v>208</v>
      </c>
      <c r="H53" s="65">
        <f t="shared" si="17"/>
        <v>174</v>
      </c>
      <c r="I53" s="65">
        <f t="shared" si="17"/>
        <v>0</v>
      </c>
      <c r="J53" s="65">
        <f t="shared" si="17"/>
        <v>0</v>
      </c>
      <c r="K53" s="65">
        <f t="shared" si="17"/>
        <v>0</v>
      </c>
      <c r="L53" s="65">
        <f t="shared" si="17"/>
        <v>0</v>
      </c>
      <c r="M53" s="65">
        <f t="shared" si="17"/>
        <v>0</v>
      </c>
      <c r="N53" s="65">
        <f t="shared" si="17"/>
        <v>188</v>
      </c>
      <c r="O53" s="65">
        <f t="shared" si="17"/>
        <v>446</v>
      </c>
      <c r="P53" s="65">
        <f t="shared" si="17"/>
        <v>0</v>
      </c>
      <c r="Q53" s="65">
        <f t="shared" si="17"/>
        <v>0</v>
      </c>
    </row>
    <row r="54" spans="1:21" s="29" customFormat="1" ht="15.75" customHeight="1">
      <c r="A54" s="56" t="s">
        <v>33</v>
      </c>
      <c r="B54" s="23" t="s">
        <v>113</v>
      </c>
      <c r="C54" s="15" t="s">
        <v>53</v>
      </c>
      <c r="D54" s="10">
        <f t="shared" si="15"/>
        <v>192</v>
      </c>
      <c r="E54" s="13">
        <v>64</v>
      </c>
      <c r="F54" s="10">
        <f t="shared" si="16"/>
        <v>128</v>
      </c>
      <c r="G54" s="10">
        <f>F54-H54-I54</f>
        <v>64</v>
      </c>
      <c r="H54" s="13">
        <v>64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76</v>
      </c>
      <c r="O54" s="13">
        <v>52</v>
      </c>
      <c r="P54" s="13">
        <v>0</v>
      </c>
      <c r="Q54" s="57">
        <v>0</v>
      </c>
    </row>
    <row r="55" spans="1:21" s="102" customFormat="1" ht="15.75" customHeight="1">
      <c r="A55" s="56" t="s">
        <v>112</v>
      </c>
      <c r="B55" s="23" t="s">
        <v>266</v>
      </c>
      <c r="C55" s="106" t="s">
        <v>67</v>
      </c>
      <c r="D55" s="10">
        <f t="shared" si="15"/>
        <v>111</v>
      </c>
      <c r="E55" s="13">
        <v>37</v>
      </c>
      <c r="F55" s="10">
        <f t="shared" si="16"/>
        <v>74</v>
      </c>
      <c r="G55" s="10">
        <f>F55-H55-I55</f>
        <v>44</v>
      </c>
      <c r="H55" s="13">
        <v>30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34</v>
      </c>
      <c r="O55" s="13">
        <v>40</v>
      </c>
      <c r="P55" s="13">
        <v>0</v>
      </c>
      <c r="Q55" s="57">
        <v>0</v>
      </c>
    </row>
    <row r="56" spans="1:21" s="102" customFormat="1" ht="15.75" customHeight="1">
      <c r="A56" s="56" t="s">
        <v>267</v>
      </c>
      <c r="B56" s="23" t="s">
        <v>268</v>
      </c>
      <c r="C56" s="15" t="s">
        <v>53</v>
      </c>
      <c r="D56" s="10">
        <f t="shared" si="15"/>
        <v>120</v>
      </c>
      <c r="E56" s="13">
        <v>40</v>
      </c>
      <c r="F56" s="10">
        <f t="shared" si="16"/>
        <v>80</v>
      </c>
      <c r="G56" s="10">
        <f>F56-H56-I56</f>
        <v>50</v>
      </c>
      <c r="H56" s="13">
        <v>30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36</v>
      </c>
      <c r="O56" s="13">
        <v>44</v>
      </c>
      <c r="P56" s="13">
        <v>0</v>
      </c>
      <c r="Q56" s="57">
        <v>0</v>
      </c>
    </row>
    <row r="57" spans="1:21" s="27" customFormat="1" ht="15.75">
      <c r="A57" s="56" t="s">
        <v>269</v>
      </c>
      <c r="B57" s="23" t="s">
        <v>270</v>
      </c>
      <c r="C57" s="106" t="s">
        <v>67</v>
      </c>
      <c r="D57" s="10">
        <f t="shared" si="15"/>
        <v>150</v>
      </c>
      <c r="E57" s="13">
        <v>50</v>
      </c>
      <c r="F57" s="10">
        <f t="shared" si="16"/>
        <v>100</v>
      </c>
      <c r="G57" s="10">
        <f>F57-H57-I57</f>
        <v>50</v>
      </c>
      <c r="H57" s="13">
        <v>50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42</v>
      </c>
      <c r="O57" s="13">
        <v>58</v>
      </c>
      <c r="P57" s="13">
        <v>0</v>
      </c>
      <c r="Q57" s="57">
        <v>0</v>
      </c>
    </row>
    <row r="58" spans="1:21" s="27" customFormat="1" ht="15.75" customHeight="1">
      <c r="A58" s="56" t="s">
        <v>207</v>
      </c>
      <c r="B58" s="23" t="s">
        <v>89</v>
      </c>
      <c r="C58" s="15" t="s">
        <v>53</v>
      </c>
      <c r="D58" s="10">
        <f t="shared" si="15"/>
        <v>72</v>
      </c>
      <c r="E58" s="13">
        <v>0</v>
      </c>
      <c r="F58" s="10">
        <v>72</v>
      </c>
      <c r="G58" s="10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18">
        <v>0</v>
      </c>
      <c r="O58" s="96">
        <v>72</v>
      </c>
      <c r="P58" s="13">
        <v>0</v>
      </c>
      <c r="Q58" s="57">
        <v>0</v>
      </c>
      <c r="S58" s="27" t="s">
        <v>91</v>
      </c>
      <c r="T58" s="27" t="s">
        <v>123</v>
      </c>
      <c r="U58" s="27" t="s">
        <v>124</v>
      </c>
    </row>
    <row r="59" spans="1:21" s="27" customFormat="1" ht="15.75">
      <c r="A59" s="56" t="s">
        <v>52</v>
      </c>
      <c r="B59" s="23" t="s">
        <v>93</v>
      </c>
      <c r="C59" s="13" t="s">
        <v>53</v>
      </c>
      <c r="D59" s="10">
        <f t="shared" si="15"/>
        <v>180</v>
      </c>
      <c r="E59" s="13">
        <v>0</v>
      </c>
      <c r="F59" s="10">
        <f t="shared" si="16"/>
        <v>180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96">
        <v>180</v>
      </c>
      <c r="P59" s="13">
        <v>0</v>
      </c>
      <c r="Q59" s="57">
        <v>0</v>
      </c>
    </row>
    <row r="60" spans="1:21" s="27" customFormat="1" ht="36" customHeight="1">
      <c r="A60" s="58" t="s">
        <v>34</v>
      </c>
      <c r="B60" s="26" t="s">
        <v>114</v>
      </c>
      <c r="C60" s="66" t="s">
        <v>92</v>
      </c>
      <c r="D60" s="65">
        <f>SUM(D61:D66)</f>
        <v>984</v>
      </c>
      <c r="E60" s="65">
        <f t="shared" ref="E60:Q60" si="18">SUM(E61:E66)</f>
        <v>256</v>
      </c>
      <c r="F60" s="65">
        <f t="shared" si="18"/>
        <v>728</v>
      </c>
      <c r="G60" s="65">
        <f t="shared" si="18"/>
        <v>320</v>
      </c>
      <c r="H60" s="65">
        <f t="shared" si="18"/>
        <v>162</v>
      </c>
      <c r="I60" s="65">
        <f t="shared" si="18"/>
        <v>30</v>
      </c>
      <c r="J60" s="65">
        <f t="shared" si="18"/>
        <v>0</v>
      </c>
      <c r="K60" s="65">
        <f t="shared" si="18"/>
        <v>0</v>
      </c>
      <c r="L60" s="65">
        <f t="shared" si="18"/>
        <v>0</v>
      </c>
      <c r="M60" s="65">
        <f t="shared" si="18"/>
        <v>0</v>
      </c>
      <c r="N60" s="65">
        <f t="shared" si="18"/>
        <v>0</v>
      </c>
      <c r="O60" s="65">
        <f t="shared" si="18"/>
        <v>106</v>
      </c>
      <c r="P60" s="65">
        <f t="shared" si="18"/>
        <v>308</v>
      </c>
      <c r="Q60" s="65">
        <f t="shared" si="18"/>
        <v>314</v>
      </c>
      <c r="S60" s="108">
        <f>SUM(D51,D52,D58,D59,D65,D66,D69)/36</f>
        <v>25</v>
      </c>
      <c r="T60" s="107">
        <f>(D51+D58+D65+D69)/36</f>
        <v>11</v>
      </c>
      <c r="U60" s="107">
        <f>(D52+D59+D66)/36</f>
        <v>14</v>
      </c>
    </row>
    <row r="61" spans="1:21" s="27" customFormat="1" ht="18" customHeight="1">
      <c r="A61" s="56" t="s">
        <v>35</v>
      </c>
      <c r="B61" s="23" t="s">
        <v>115</v>
      </c>
      <c r="C61" s="71" t="s">
        <v>67</v>
      </c>
      <c r="D61" s="13">
        <f t="shared" ref="D61:D66" si="19">E61+F61</f>
        <v>144</v>
      </c>
      <c r="E61" s="13">
        <v>48</v>
      </c>
      <c r="F61" s="13">
        <v>96</v>
      </c>
      <c r="G61" s="13">
        <v>60</v>
      </c>
      <c r="H61" s="13">
        <v>36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54</v>
      </c>
      <c r="Q61" s="57">
        <v>42</v>
      </c>
      <c r="S61" s="108"/>
      <c r="T61" s="107"/>
      <c r="U61" s="107"/>
    </row>
    <row r="62" spans="1:21" s="27" customFormat="1" ht="18" customHeight="1">
      <c r="A62" s="56" t="s">
        <v>116</v>
      </c>
      <c r="B62" s="23" t="s">
        <v>118</v>
      </c>
      <c r="C62" s="71" t="s">
        <v>273</v>
      </c>
      <c r="D62" s="13">
        <f t="shared" si="19"/>
        <v>357</v>
      </c>
      <c r="E62" s="13">
        <v>119</v>
      </c>
      <c r="F62" s="13">
        <v>238</v>
      </c>
      <c r="G62" s="13">
        <v>128</v>
      </c>
      <c r="H62" s="13">
        <v>80</v>
      </c>
      <c r="I62" s="13">
        <v>30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106</v>
      </c>
      <c r="P62" s="13">
        <v>72</v>
      </c>
      <c r="Q62" s="57">
        <v>60</v>
      </c>
    </row>
    <row r="63" spans="1:21" s="27" customFormat="1" ht="18" customHeight="1">
      <c r="A63" s="56" t="s">
        <v>117</v>
      </c>
      <c r="B63" s="23" t="s">
        <v>119</v>
      </c>
      <c r="C63" s="71" t="s">
        <v>67</v>
      </c>
      <c r="D63" s="13">
        <f t="shared" si="19"/>
        <v>192</v>
      </c>
      <c r="E63" s="13">
        <v>64</v>
      </c>
      <c r="F63" s="13">
        <v>128</v>
      </c>
      <c r="G63" s="13">
        <v>82</v>
      </c>
      <c r="H63" s="13">
        <v>46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60</v>
      </c>
      <c r="Q63" s="57">
        <v>68</v>
      </c>
    </row>
    <row r="64" spans="1:21" s="27" customFormat="1" ht="18" customHeight="1">
      <c r="A64" s="56" t="s">
        <v>235</v>
      </c>
      <c r="B64" s="23" t="s">
        <v>260</v>
      </c>
      <c r="C64" s="13" t="s">
        <v>53</v>
      </c>
      <c r="D64" s="13">
        <f t="shared" si="19"/>
        <v>75</v>
      </c>
      <c r="E64" s="13">
        <v>25</v>
      </c>
      <c r="F64" s="13">
        <f t="shared" ref="F64:F66" si="20">J64+K64+L64+M64+N64+O64+P64+Q64</f>
        <v>50</v>
      </c>
      <c r="G64" s="13">
        <f t="shared" ref="G64" si="21">F64-H64-I64</f>
        <v>50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50</v>
      </c>
      <c r="Q64" s="57">
        <v>0</v>
      </c>
    </row>
    <row r="65" spans="1:19" s="105" customFormat="1" ht="18" customHeight="1">
      <c r="A65" s="56" t="s">
        <v>208</v>
      </c>
      <c r="B65" s="23" t="s">
        <v>89</v>
      </c>
      <c r="C65" s="13" t="s">
        <v>53</v>
      </c>
      <c r="D65" s="13">
        <f t="shared" si="19"/>
        <v>72</v>
      </c>
      <c r="E65" s="13">
        <v>0</v>
      </c>
      <c r="F65" s="13">
        <f t="shared" si="20"/>
        <v>72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96">
        <v>72</v>
      </c>
      <c r="Q65" s="121">
        <v>0</v>
      </c>
    </row>
    <row r="66" spans="1:19" s="27" customFormat="1" ht="18" customHeight="1">
      <c r="A66" s="56" t="s">
        <v>94</v>
      </c>
      <c r="B66" s="23" t="s">
        <v>93</v>
      </c>
      <c r="C66" s="30" t="s">
        <v>53</v>
      </c>
      <c r="D66" s="13">
        <f t="shared" si="19"/>
        <v>144</v>
      </c>
      <c r="E66" s="13">
        <v>0</v>
      </c>
      <c r="F66" s="13">
        <f t="shared" si="20"/>
        <v>144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20">
        <v>0</v>
      </c>
      <c r="Q66" s="97">
        <v>144</v>
      </c>
    </row>
    <row r="67" spans="1:19" ht="54" customHeight="1">
      <c r="A67" s="58" t="s">
        <v>120</v>
      </c>
      <c r="B67" s="26" t="s">
        <v>272</v>
      </c>
      <c r="C67" s="66" t="s">
        <v>92</v>
      </c>
      <c r="D67" s="65">
        <f>SUM(D68:D69)</f>
        <v>264</v>
      </c>
      <c r="E67" s="65">
        <f t="shared" ref="E67:Q67" si="22">SUM(E68:E69)</f>
        <v>28</v>
      </c>
      <c r="F67" s="65">
        <f t="shared" si="22"/>
        <v>236</v>
      </c>
      <c r="G67" s="65">
        <f t="shared" si="22"/>
        <v>28</v>
      </c>
      <c r="H67" s="65">
        <f t="shared" si="22"/>
        <v>28</v>
      </c>
      <c r="I67" s="65">
        <f t="shared" si="22"/>
        <v>0</v>
      </c>
      <c r="J67" s="65">
        <f t="shared" si="22"/>
        <v>0</v>
      </c>
      <c r="K67" s="65">
        <f t="shared" si="22"/>
        <v>0</v>
      </c>
      <c r="L67" s="65">
        <f t="shared" si="22"/>
        <v>0</v>
      </c>
      <c r="M67" s="65">
        <f t="shared" si="22"/>
        <v>236</v>
      </c>
      <c r="N67" s="65">
        <f t="shared" si="22"/>
        <v>0</v>
      </c>
      <c r="O67" s="65">
        <f t="shared" si="22"/>
        <v>0</v>
      </c>
      <c r="P67" s="65">
        <f t="shared" si="22"/>
        <v>0</v>
      </c>
      <c r="Q67" s="94">
        <f t="shared" si="22"/>
        <v>0</v>
      </c>
    </row>
    <row r="68" spans="1:19" ht="47.25">
      <c r="A68" s="56" t="s">
        <v>121</v>
      </c>
      <c r="B68" s="23" t="s">
        <v>237</v>
      </c>
      <c r="C68" s="13" t="s">
        <v>53</v>
      </c>
      <c r="D68" s="13">
        <f>E68+F68</f>
        <v>84</v>
      </c>
      <c r="E68" s="13">
        <v>28</v>
      </c>
      <c r="F68" s="13">
        <f>J68+K68+L68+M68+N68+O68+P68+Q68</f>
        <v>56</v>
      </c>
      <c r="G68" s="13">
        <f>F68-H68-I68</f>
        <v>28</v>
      </c>
      <c r="H68" s="13">
        <v>28</v>
      </c>
      <c r="I68" s="13">
        <v>0</v>
      </c>
      <c r="J68" s="13">
        <v>0</v>
      </c>
      <c r="K68" s="13">
        <v>0</v>
      </c>
      <c r="L68" s="13">
        <v>0</v>
      </c>
      <c r="M68" s="13">
        <v>56</v>
      </c>
      <c r="N68" s="15">
        <v>0</v>
      </c>
      <c r="O68" s="15">
        <v>0</v>
      </c>
      <c r="P68" s="13">
        <v>0</v>
      </c>
      <c r="Q68" s="57">
        <v>0</v>
      </c>
      <c r="R68" s="6"/>
    </row>
    <row r="69" spans="1:19" ht="21" customHeight="1">
      <c r="A69" s="68" t="s">
        <v>122</v>
      </c>
      <c r="B69" s="69" t="s">
        <v>89</v>
      </c>
      <c r="C69" s="106" t="s">
        <v>53</v>
      </c>
      <c r="D69" s="13">
        <f>E69+F69</f>
        <v>180</v>
      </c>
      <c r="E69" s="15">
        <v>0</v>
      </c>
      <c r="F69" s="13">
        <f>J69+K69+L69+M69+N69+O69+P69+Q69</f>
        <v>180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34">
        <v>0</v>
      </c>
      <c r="M69" s="135">
        <v>180</v>
      </c>
      <c r="N69" s="15">
        <v>0</v>
      </c>
      <c r="O69" s="15">
        <v>0</v>
      </c>
      <c r="P69" s="15">
        <v>0</v>
      </c>
      <c r="Q69" s="70">
        <v>0</v>
      </c>
      <c r="R69" s="6"/>
    </row>
    <row r="70" spans="1:19" ht="16.5" thickBot="1">
      <c r="A70" s="59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8"/>
      <c r="Q70" s="60"/>
      <c r="R70" s="63"/>
    </row>
    <row r="71" spans="1:19" ht="16.5" thickBot="1">
      <c r="A71" s="191" t="s">
        <v>1</v>
      </c>
      <c r="B71" s="192"/>
      <c r="C71" s="19"/>
      <c r="D71" s="19">
        <f t="shared" ref="D71:M71" si="23">D8+D23+D29+D34</f>
        <v>7542</v>
      </c>
      <c r="E71" s="19">
        <f t="shared" si="23"/>
        <v>2214</v>
      </c>
      <c r="F71" s="19">
        <f t="shared" si="23"/>
        <v>5328</v>
      </c>
      <c r="G71" s="19">
        <f t="shared" si="23"/>
        <v>2450</v>
      </c>
      <c r="H71" s="19">
        <f t="shared" si="23"/>
        <v>1928</v>
      </c>
      <c r="I71" s="19">
        <f t="shared" si="23"/>
        <v>50</v>
      </c>
      <c r="J71" s="19">
        <f t="shared" si="23"/>
        <v>612</v>
      </c>
      <c r="K71" s="19">
        <f t="shared" si="23"/>
        <v>792</v>
      </c>
      <c r="L71" s="19">
        <f t="shared" si="23"/>
        <v>612</v>
      </c>
      <c r="M71" s="19">
        <f t="shared" si="23"/>
        <v>792</v>
      </c>
      <c r="N71" s="19">
        <f t="shared" ref="N71:O71" si="24">N8+N23+N29+N34</f>
        <v>576</v>
      </c>
      <c r="O71" s="19">
        <f t="shared" si="24"/>
        <v>828</v>
      </c>
      <c r="P71" s="19">
        <f>P8+P23+P29+P34</f>
        <v>612</v>
      </c>
      <c r="Q71" s="95">
        <f>Q8+Q23+Q29+Q34</f>
        <v>504</v>
      </c>
    </row>
    <row r="72" spans="1:19" ht="31.5" customHeight="1" thickBot="1">
      <c r="A72" s="61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62"/>
    </row>
    <row r="73" spans="1:19" ht="15.6" customHeight="1" thickBot="1">
      <c r="A73" s="37" t="s">
        <v>43</v>
      </c>
      <c r="B73" s="38" t="s">
        <v>47</v>
      </c>
      <c r="C73" s="39" t="s">
        <v>53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41" t="s">
        <v>50</v>
      </c>
    </row>
    <row r="74" spans="1:19" ht="30" customHeight="1" thickBot="1">
      <c r="A74" s="42" t="s">
        <v>44</v>
      </c>
      <c r="B74" s="43" t="s">
        <v>0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 t="s">
        <v>51</v>
      </c>
    </row>
    <row r="75" spans="1:19" ht="17.100000000000001" customHeight="1">
      <c r="A75" s="171" t="s">
        <v>236</v>
      </c>
      <c r="B75" s="172"/>
      <c r="C75" s="172"/>
      <c r="D75" s="172"/>
      <c r="E75" s="173"/>
      <c r="F75" s="199" t="s">
        <v>1</v>
      </c>
      <c r="G75" s="193" t="s">
        <v>254</v>
      </c>
      <c r="H75" s="194"/>
      <c r="I75" s="195"/>
      <c r="J75" s="109">
        <f>SUM(J9:J22)</f>
        <v>612</v>
      </c>
      <c r="K75" s="109">
        <f>SUM(K9:K22)</f>
        <v>792</v>
      </c>
      <c r="L75" s="109">
        <f>SUM(L9:L22,L24:L27,L30:L32,L36:L46,L49:L50,L54:L57,L61:L63,L68)</f>
        <v>612</v>
      </c>
      <c r="M75" s="109">
        <f>SUM(M9:M22,M24:M27,M30:M32,M36:M46,M49:M50,M54:M57,M61:M63,M68)</f>
        <v>612</v>
      </c>
      <c r="N75" s="109">
        <f>SUM(N9:N22,N24:N27,N30:N32,N36:N46,N49:N50,N54:N57,N61:N63,N68)</f>
        <v>576</v>
      </c>
      <c r="O75" s="109">
        <f>SUM(O9:O22,O24:O27,O30:O32,O36:O46,O49:O50,O54:O57,O61:O63,O68)</f>
        <v>504</v>
      </c>
      <c r="P75" s="109">
        <f>SUM(P9:P22,P24:P27,P30:P32,P36:P46,P49:P50,P54:P57,P61:P64,P68)</f>
        <v>360</v>
      </c>
      <c r="Q75" s="109">
        <f>SUM(Q9:Q22,Q24:Q27,Q30:Q32,Q36:Q46,Q49:Q50,Q54:Q57,Q61:Q64,Q68)</f>
        <v>360</v>
      </c>
      <c r="S75" t="s">
        <v>255</v>
      </c>
    </row>
    <row r="76" spans="1:19" ht="17.100000000000001" customHeight="1">
      <c r="A76" s="202" t="s">
        <v>0</v>
      </c>
      <c r="B76" s="203"/>
      <c r="C76" s="203"/>
      <c r="D76" s="203"/>
      <c r="E76" s="204"/>
      <c r="F76" s="200"/>
      <c r="G76" s="168" t="s">
        <v>36</v>
      </c>
      <c r="H76" s="169"/>
      <c r="I76" s="170"/>
      <c r="J76" s="10">
        <f t="shared" ref="J76:K76" si="25">SUM(J68)</f>
        <v>0</v>
      </c>
      <c r="K76" s="10">
        <f t="shared" si="25"/>
        <v>0</v>
      </c>
      <c r="L76" s="10">
        <f>SUM(L51,L58,L65,L69)</f>
        <v>0</v>
      </c>
      <c r="M76" s="10">
        <f t="shared" ref="M76:N76" si="26">SUM(M51,M58,M65,M69)</f>
        <v>180</v>
      </c>
      <c r="N76" s="10">
        <f t="shared" si="26"/>
        <v>0</v>
      </c>
      <c r="O76" s="10">
        <f t="shared" ref="O76:Q77" si="27">SUM(O51,O58,O65,O69)</f>
        <v>144</v>
      </c>
      <c r="P76" s="10">
        <f t="shared" si="27"/>
        <v>72</v>
      </c>
      <c r="Q76" s="10">
        <f t="shared" si="27"/>
        <v>0</v>
      </c>
      <c r="S76" s="115">
        <f>(H71+I71+1044)/(F71+144)</f>
        <v>0.55226608187134507</v>
      </c>
    </row>
    <row r="77" spans="1:19" ht="16.5" customHeight="1">
      <c r="A77" s="160" t="s">
        <v>76</v>
      </c>
      <c r="B77" s="161"/>
      <c r="C77" s="161"/>
      <c r="D77" s="161"/>
      <c r="E77" s="162"/>
      <c r="F77" s="200"/>
      <c r="G77" s="168" t="s">
        <v>247</v>
      </c>
      <c r="H77" s="169"/>
      <c r="I77" s="170"/>
      <c r="J77" s="64">
        <f>SUM(J60,J63,J69)</f>
        <v>0</v>
      </c>
      <c r="K77" s="64">
        <f>SUM(K60,K63,K69)</f>
        <v>0</v>
      </c>
      <c r="L77" s="64">
        <f>SUM(L52,L59,L66,L70)</f>
        <v>0</v>
      </c>
      <c r="M77" s="64">
        <f>SUM(M52,M59,M66,M70)</f>
        <v>0</v>
      </c>
      <c r="N77" s="64">
        <f>SUM(N52,N59,N66,N70)</f>
        <v>0</v>
      </c>
      <c r="O77" s="64">
        <f t="shared" si="27"/>
        <v>180</v>
      </c>
      <c r="P77" s="64">
        <f t="shared" si="27"/>
        <v>180</v>
      </c>
      <c r="Q77" s="64">
        <f t="shared" si="27"/>
        <v>144</v>
      </c>
    </row>
    <row r="78" spans="1:19" ht="15.75">
      <c r="A78" s="149" t="s">
        <v>45</v>
      </c>
      <c r="B78" s="150"/>
      <c r="C78" s="150"/>
      <c r="D78" s="150"/>
      <c r="E78" s="151"/>
      <c r="F78" s="200"/>
      <c r="G78" s="174" t="s">
        <v>37</v>
      </c>
      <c r="H78" s="175"/>
      <c r="I78" s="176"/>
      <c r="J78" s="10">
        <v>0</v>
      </c>
      <c r="K78" s="10">
        <v>3</v>
      </c>
      <c r="L78" s="10">
        <v>0</v>
      </c>
      <c r="M78" s="10">
        <v>3</v>
      </c>
      <c r="N78" s="10">
        <v>2</v>
      </c>
      <c r="O78" s="10">
        <v>2</v>
      </c>
      <c r="P78" s="10">
        <v>2</v>
      </c>
      <c r="Q78" s="54">
        <v>0</v>
      </c>
    </row>
    <row r="79" spans="1:19" ht="15.75">
      <c r="A79" s="149" t="s">
        <v>68</v>
      </c>
      <c r="B79" s="150"/>
      <c r="C79" s="150"/>
      <c r="D79" s="150"/>
      <c r="E79" s="151"/>
      <c r="F79" s="200"/>
      <c r="G79" s="174" t="s">
        <v>38</v>
      </c>
      <c r="H79" s="175"/>
      <c r="I79" s="176"/>
      <c r="J79" s="10">
        <v>3</v>
      </c>
      <c r="K79" s="10">
        <v>7</v>
      </c>
      <c r="L79" s="10">
        <v>3</v>
      </c>
      <c r="M79" s="10">
        <v>7</v>
      </c>
      <c r="N79" s="10">
        <v>4</v>
      </c>
      <c r="O79" s="10">
        <v>6</v>
      </c>
      <c r="P79" s="10">
        <v>2</v>
      </c>
      <c r="Q79" s="54">
        <v>8</v>
      </c>
    </row>
    <row r="80" spans="1:19" ht="16.5" thickBot="1">
      <c r="A80" s="196" t="s">
        <v>69</v>
      </c>
      <c r="B80" s="197"/>
      <c r="C80" s="197"/>
      <c r="D80" s="197"/>
      <c r="E80" s="198"/>
      <c r="F80" s="201"/>
      <c r="G80" s="188" t="s">
        <v>39</v>
      </c>
      <c r="H80" s="189"/>
      <c r="I80" s="190"/>
      <c r="J80" s="18">
        <v>0</v>
      </c>
      <c r="K80" s="18">
        <v>1</v>
      </c>
      <c r="L80" s="18">
        <v>0</v>
      </c>
      <c r="M80" s="18">
        <v>1</v>
      </c>
      <c r="N80" s="18">
        <v>0</v>
      </c>
      <c r="O80" s="18">
        <v>0</v>
      </c>
      <c r="P80" s="18">
        <v>0</v>
      </c>
      <c r="Q80" s="60">
        <v>0</v>
      </c>
    </row>
    <row r="81" spans="10:17">
      <c r="J81" s="142"/>
      <c r="K81" s="142"/>
      <c r="L81" s="145"/>
      <c r="M81" s="145"/>
      <c r="N81" s="146"/>
      <c r="O81" s="146"/>
      <c r="P81" s="142"/>
      <c r="Q81" s="142"/>
    </row>
    <row r="83" spans="10:17" ht="15">
      <c r="L83" s="187"/>
      <c r="M83" s="187"/>
      <c r="N83" s="187"/>
      <c r="O83" s="187"/>
      <c r="P83" s="187"/>
      <c r="Q83" s="187"/>
    </row>
  </sheetData>
  <sheetProtection password="CE20" sheet="1" objects="1" scenarios="1" selectLockedCells="1" selectUnlockedCells="1"/>
  <mergeCells count="47">
    <mergeCell ref="A1:Q1"/>
    <mergeCell ref="L83:Q83"/>
    <mergeCell ref="G80:I80"/>
    <mergeCell ref="L4:M4"/>
    <mergeCell ref="A71:B71"/>
    <mergeCell ref="G75:I75"/>
    <mergeCell ref="G76:I76"/>
    <mergeCell ref="A80:E80"/>
    <mergeCell ref="F75:F80"/>
    <mergeCell ref="A76:E76"/>
    <mergeCell ref="A79:E79"/>
    <mergeCell ref="B3:B6"/>
    <mergeCell ref="C3:C6"/>
    <mergeCell ref="D4:D6"/>
    <mergeCell ref="E4:E6"/>
    <mergeCell ref="A3:A6"/>
    <mergeCell ref="D3:I3"/>
    <mergeCell ref="G77:I77"/>
    <mergeCell ref="A75:E75"/>
    <mergeCell ref="G79:I79"/>
    <mergeCell ref="J3:Q3"/>
    <mergeCell ref="P5:P6"/>
    <mergeCell ref="Q5:Q6"/>
    <mergeCell ref="N4:O4"/>
    <mergeCell ref="P4:Q4"/>
    <mergeCell ref="O5:O6"/>
    <mergeCell ref="N5:N6"/>
    <mergeCell ref="M5:M6"/>
    <mergeCell ref="L5:L6"/>
    <mergeCell ref="K5:K6"/>
    <mergeCell ref="G78:I78"/>
    <mergeCell ref="G5:I5"/>
    <mergeCell ref="F5:F6"/>
    <mergeCell ref="A78:E78"/>
    <mergeCell ref="J4:K4"/>
    <mergeCell ref="F4:I4"/>
    <mergeCell ref="S28:T28"/>
    <mergeCell ref="S8:T8"/>
    <mergeCell ref="S23:T23"/>
    <mergeCell ref="A77:E77"/>
    <mergeCell ref="S25:T25"/>
    <mergeCell ref="S27:T27"/>
    <mergeCell ref="P81:Q81"/>
    <mergeCell ref="J5:J6"/>
    <mergeCell ref="L81:M81"/>
    <mergeCell ref="J81:K81"/>
    <mergeCell ref="N81:O81"/>
  </mergeCells>
  <phoneticPr fontId="2" type="noConversion"/>
  <conditionalFormatting sqref="S24:U24 R26:V26">
    <cfRule type="cellIs" dxfId="2" priority="4" stopIfTrue="1" operator="notEqual">
      <formula>36</formula>
    </cfRule>
  </conditionalFormatting>
  <conditionalFormatting sqref="F71">
    <cfRule type="cellIs" dxfId="1" priority="2" operator="notEqual">
      <formula>5328</formula>
    </cfRule>
  </conditionalFormatting>
  <conditionalFormatting sqref="D71">
    <cfRule type="cellIs" dxfId="0" priority="1" operator="notEqual">
      <formula>7542</formula>
    </cfRule>
  </conditionalFormatting>
  <printOptions horizontalCentered="1" verticalCentered="1"/>
  <pageMargins left="0.39370078740157483" right="0.39370078740157483" top="0.39370078740157483" bottom="0.23622047244094491" header="0" footer="0"/>
  <pageSetup paperSize="9" scale="58" orientation="landscape" horizontalDpi="4294967294" r:id="rId1"/>
  <headerFooter alignWithMargins="0"/>
  <rowBreaks count="1" manualBreakCount="1">
    <brk id="33" max="16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5"/>
  <sheetViews>
    <sheetView zoomScale="70" zoomScaleNormal="70" workbookViewId="0">
      <selection activeCell="BD24" sqref="BD24"/>
    </sheetView>
  </sheetViews>
  <sheetFormatPr defaultRowHeight="12.75"/>
  <cols>
    <col min="1" max="53" width="3.28515625" customWidth="1"/>
    <col min="54" max="54" width="5.7109375" customWidth="1"/>
    <col min="55" max="56" width="8.7109375" customWidth="1"/>
    <col min="57" max="57" width="5.7109375" customWidth="1"/>
    <col min="58" max="59" width="6.7109375" customWidth="1"/>
    <col min="60" max="60" width="7.7109375" customWidth="1"/>
    <col min="61" max="64" width="5.7109375" customWidth="1"/>
  </cols>
  <sheetData>
    <row r="1" spans="1:64" ht="18">
      <c r="A1" s="269" t="s">
        <v>125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 t="s">
        <v>126</v>
      </c>
      <c r="BC1" s="269"/>
      <c r="BD1" s="269"/>
      <c r="BE1" s="269"/>
      <c r="BF1" s="269"/>
      <c r="BG1" s="269"/>
      <c r="BH1" s="269"/>
      <c r="BI1" s="269"/>
      <c r="BJ1" s="269"/>
      <c r="BK1" s="269"/>
      <c r="BL1" s="269"/>
    </row>
    <row r="2" spans="1:64">
      <c r="A2" s="72"/>
      <c r="B2" s="72"/>
      <c r="C2" s="72"/>
      <c r="D2" s="72"/>
      <c r="E2" s="72"/>
      <c r="F2" s="73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>
      <c r="A3" s="72"/>
      <c r="B3" s="72"/>
      <c r="C3" s="72"/>
      <c r="D3" s="72"/>
      <c r="E3" s="72"/>
      <c r="F3" s="73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9.950000000000003" customHeight="1">
      <c r="A4" s="270" t="s">
        <v>127</v>
      </c>
      <c r="B4" s="250" t="s">
        <v>128</v>
      </c>
      <c r="C4" s="273"/>
      <c r="D4" s="273"/>
      <c r="E4" s="274"/>
      <c r="F4" s="239" t="s">
        <v>129</v>
      </c>
      <c r="G4" s="260" t="s">
        <v>130</v>
      </c>
      <c r="H4" s="260"/>
      <c r="I4" s="260"/>
      <c r="J4" s="239" t="s">
        <v>131</v>
      </c>
      <c r="K4" s="260" t="s">
        <v>132</v>
      </c>
      <c r="L4" s="260"/>
      <c r="M4" s="260"/>
      <c r="N4" s="239" t="s">
        <v>133</v>
      </c>
      <c r="O4" s="260" t="s">
        <v>134</v>
      </c>
      <c r="P4" s="260"/>
      <c r="Q4" s="260"/>
      <c r="R4" s="260"/>
      <c r="S4" s="239" t="s">
        <v>135</v>
      </c>
      <c r="T4" s="260" t="s">
        <v>136</v>
      </c>
      <c r="U4" s="260"/>
      <c r="V4" s="260"/>
      <c r="W4" s="239" t="s">
        <v>137</v>
      </c>
      <c r="X4" s="260" t="s">
        <v>138</v>
      </c>
      <c r="Y4" s="260"/>
      <c r="Z4" s="260"/>
      <c r="AA4" s="239" t="s">
        <v>139</v>
      </c>
      <c r="AB4" s="260" t="s">
        <v>140</v>
      </c>
      <c r="AC4" s="260"/>
      <c r="AD4" s="260"/>
      <c r="AE4" s="260"/>
      <c r="AF4" s="239" t="s">
        <v>141</v>
      </c>
      <c r="AG4" s="260" t="s">
        <v>142</v>
      </c>
      <c r="AH4" s="260"/>
      <c r="AI4" s="260"/>
      <c r="AJ4" s="239" t="s">
        <v>143</v>
      </c>
      <c r="AK4" s="250" t="s">
        <v>144</v>
      </c>
      <c r="AL4" s="251"/>
      <c r="AM4" s="251"/>
      <c r="AN4" s="261"/>
      <c r="AO4" s="260" t="s">
        <v>145</v>
      </c>
      <c r="AP4" s="260"/>
      <c r="AQ4" s="260"/>
      <c r="AR4" s="260"/>
      <c r="AS4" s="239" t="s">
        <v>146</v>
      </c>
      <c r="AT4" s="250" t="s">
        <v>147</v>
      </c>
      <c r="AU4" s="251"/>
      <c r="AV4" s="251"/>
      <c r="AW4" s="239" t="s">
        <v>148</v>
      </c>
      <c r="AX4" s="250" t="s">
        <v>149</v>
      </c>
      <c r="AY4" s="251"/>
      <c r="AZ4" s="251"/>
      <c r="BA4" s="251"/>
      <c r="BB4" s="252" t="s">
        <v>127</v>
      </c>
      <c r="BC4" s="254" t="s">
        <v>150</v>
      </c>
      <c r="BD4" s="255"/>
      <c r="BE4" s="258" t="s">
        <v>151</v>
      </c>
      <c r="BF4" s="259"/>
      <c r="BG4" s="259"/>
      <c r="BH4" s="259"/>
      <c r="BI4" s="262" t="s">
        <v>152</v>
      </c>
      <c r="BJ4" s="265" t="s">
        <v>153</v>
      </c>
      <c r="BK4" s="268" t="s">
        <v>154</v>
      </c>
      <c r="BL4" s="268" t="s">
        <v>155</v>
      </c>
    </row>
    <row r="5" spans="1:64" ht="30" customHeight="1">
      <c r="A5" s="271"/>
      <c r="B5" s="239" t="s">
        <v>156</v>
      </c>
      <c r="C5" s="239" t="s">
        <v>157</v>
      </c>
      <c r="D5" s="239" t="s">
        <v>158</v>
      </c>
      <c r="E5" s="239" t="s">
        <v>159</v>
      </c>
      <c r="F5" s="249"/>
      <c r="G5" s="239" t="s">
        <v>160</v>
      </c>
      <c r="H5" s="239" t="s">
        <v>161</v>
      </c>
      <c r="I5" s="239" t="s">
        <v>162</v>
      </c>
      <c r="J5" s="249"/>
      <c r="K5" s="239" t="s">
        <v>163</v>
      </c>
      <c r="L5" s="239" t="s">
        <v>164</v>
      </c>
      <c r="M5" s="239" t="s">
        <v>165</v>
      </c>
      <c r="N5" s="249"/>
      <c r="O5" s="239" t="s">
        <v>156</v>
      </c>
      <c r="P5" s="239" t="s">
        <v>157</v>
      </c>
      <c r="Q5" s="239" t="s">
        <v>158</v>
      </c>
      <c r="R5" s="239" t="s">
        <v>159</v>
      </c>
      <c r="S5" s="249"/>
      <c r="T5" s="239" t="s">
        <v>166</v>
      </c>
      <c r="U5" s="239" t="s">
        <v>167</v>
      </c>
      <c r="V5" s="239" t="s">
        <v>168</v>
      </c>
      <c r="W5" s="249"/>
      <c r="X5" s="239" t="s">
        <v>169</v>
      </c>
      <c r="Y5" s="239" t="s">
        <v>170</v>
      </c>
      <c r="Z5" s="239" t="s">
        <v>171</v>
      </c>
      <c r="AA5" s="249"/>
      <c r="AB5" s="239" t="s">
        <v>169</v>
      </c>
      <c r="AC5" s="239" t="s">
        <v>170</v>
      </c>
      <c r="AD5" s="239" t="s">
        <v>171</v>
      </c>
      <c r="AE5" s="239" t="s">
        <v>172</v>
      </c>
      <c r="AF5" s="249"/>
      <c r="AG5" s="239" t="s">
        <v>160</v>
      </c>
      <c r="AH5" s="239" t="s">
        <v>161</v>
      </c>
      <c r="AI5" s="239" t="s">
        <v>162</v>
      </c>
      <c r="AJ5" s="249"/>
      <c r="AK5" s="239" t="s">
        <v>173</v>
      </c>
      <c r="AL5" s="239" t="s">
        <v>174</v>
      </c>
      <c r="AM5" s="239" t="s">
        <v>175</v>
      </c>
      <c r="AN5" s="239" t="s">
        <v>176</v>
      </c>
      <c r="AO5" s="239" t="s">
        <v>156</v>
      </c>
      <c r="AP5" s="239" t="s">
        <v>157</v>
      </c>
      <c r="AQ5" s="239" t="s">
        <v>158</v>
      </c>
      <c r="AR5" s="239" t="s">
        <v>159</v>
      </c>
      <c r="AS5" s="249"/>
      <c r="AT5" s="239" t="s">
        <v>160</v>
      </c>
      <c r="AU5" s="239" t="s">
        <v>161</v>
      </c>
      <c r="AV5" s="239" t="s">
        <v>162</v>
      </c>
      <c r="AW5" s="249"/>
      <c r="AX5" s="239" t="s">
        <v>177</v>
      </c>
      <c r="AY5" s="239" t="s">
        <v>178</v>
      </c>
      <c r="AZ5" s="239" t="s">
        <v>179</v>
      </c>
      <c r="BA5" s="239" t="s">
        <v>180</v>
      </c>
      <c r="BB5" s="253"/>
      <c r="BC5" s="256"/>
      <c r="BD5" s="257"/>
      <c r="BE5" s="241" t="s">
        <v>181</v>
      </c>
      <c r="BF5" s="244" t="s">
        <v>182</v>
      </c>
      <c r="BG5" s="244"/>
      <c r="BH5" s="245" t="s">
        <v>183</v>
      </c>
      <c r="BI5" s="263"/>
      <c r="BJ5" s="266"/>
      <c r="BK5" s="268"/>
      <c r="BL5" s="268"/>
    </row>
    <row r="6" spans="1:64" ht="60" customHeight="1">
      <c r="A6" s="271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53"/>
      <c r="BC6" s="246" t="s">
        <v>184</v>
      </c>
      <c r="BD6" s="247"/>
      <c r="BE6" s="242"/>
      <c r="BF6" s="248" t="s">
        <v>185</v>
      </c>
      <c r="BG6" s="248" t="s">
        <v>186</v>
      </c>
      <c r="BH6" s="245"/>
      <c r="BI6" s="263"/>
      <c r="BJ6" s="266"/>
      <c r="BK6" s="268"/>
      <c r="BL6" s="268"/>
    </row>
    <row r="7" spans="1:64" ht="23.1" customHeight="1">
      <c r="A7" s="272"/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  <c r="L7" s="75">
        <v>11</v>
      </c>
      <c r="M7" s="75">
        <v>12</v>
      </c>
      <c r="N7" s="75">
        <v>13</v>
      </c>
      <c r="O7" s="75">
        <v>14</v>
      </c>
      <c r="P7" s="75">
        <v>15</v>
      </c>
      <c r="Q7" s="75">
        <v>16</v>
      </c>
      <c r="R7" s="75">
        <v>17</v>
      </c>
      <c r="S7" s="75">
        <v>18</v>
      </c>
      <c r="T7" s="75">
        <v>19</v>
      </c>
      <c r="U7" s="75">
        <v>20</v>
      </c>
      <c r="V7" s="75">
        <v>21</v>
      </c>
      <c r="W7" s="75">
        <v>22</v>
      </c>
      <c r="X7" s="75">
        <v>23</v>
      </c>
      <c r="Y7" s="75">
        <v>24</v>
      </c>
      <c r="Z7" s="75">
        <v>25</v>
      </c>
      <c r="AA7" s="75">
        <v>26</v>
      </c>
      <c r="AB7" s="75">
        <v>27</v>
      </c>
      <c r="AC7" s="75">
        <v>28</v>
      </c>
      <c r="AD7" s="75">
        <v>29</v>
      </c>
      <c r="AE7" s="75">
        <v>30</v>
      </c>
      <c r="AF7" s="75">
        <v>31</v>
      </c>
      <c r="AG7" s="75">
        <v>32</v>
      </c>
      <c r="AH7" s="75">
        <v>33</v>
      </c>
      <c r="AI7" s="75">
        <v>34</v>
      </c>
      <c r="AJ7" s="75">
        <v>35</v>
      </c>
      <c r="AK7" s="75">
        <v>36</v>
      </c>
      <c r="AL7" s="75">
        <v>37</v>
      </c>
      <c r="AM7" s="75">
        <v>38</v>
      </c>
      <c r="AN7" s="75">
        <v>39</v>
      </c>
      <c r="AO7" s="75">
        <v>40</v>
      </c>
      <c r="AP7" s="75">
        <v>41</v>
      </c>
      <c r="AQ7" s="75">
        <v>42</v>
      </c>
      <c r="AR7" s="75">
        <v>43</v>
      </c>
      <c r="AS7" s="75">
        <v>44</v>
      </c>
      <c r="AT7" s="75">
        <v>45</v>
      </c>
      <c r="AU7" s="75">
        <v>46</v>
      </c>
      <c r="AV7" s="75">
        <v>47</v>
      </c>
      <c r="AW7" s="75">
        <v>48</v>
      </c>
      <c r="AX7" s="75">
        <v>49</v>
      </c>
      <c r="AY7" s="75">
        <v>50</v>
      </c>
      <c r="AZ7" s="75">
        <v>51</v>
      </c>
      <c r="BA7" s="76">
        <v>52</v>
      </c>
      <c r="BB7" s="253"/>
      <c r="BC7" s="77" t="s">
        <v>187</v>
      </c>
      <c r="BD7" s="78" t="s">
        <v>188</v>
      </c>
      <c r="BE7" s="243"/>
      <c r="BF7" s="248"/>
      <c r="BG7" s="248"/>
      <c r="BH7" s="245"/>
      <c r="BI7" s="264"/>
      <c r="BJ7" s="267"/>
      <c r="BK7" s="268"/>
      <c r="BL7" s="268"/>
    </row>
    <row r="8" spans="1:64">
      <c r="A8" s="235" t="s">
        <v>189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 t="s">
        <v>202</v>
      </c>
      <c r="T8" s="215" t="s">
        <v>202</v>
      </c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29" t="s">
        <v>195</v>
      </c>
      <c r="AR8" s="229" t="s">
        <v>195</v>
      </c>
      <c r="AS8" s="215" t="s">
        <v>202</v>
      </c>
      <c r="AT8" s="229" t="s">
        <v>202</v>
      </c>
      <c r="AU8" s="229" t="s">
        <v>202</v>
      </c>
      <c r="AV8" s="229" t="s">
        <v>202</v>
      </c>
      <c r="AW8" s="229" t="s">
        <v>202</v>
      </c>
      <c r="AX8" s="229" t="s">
        <v>202</v>
      </c>
      <c r="AY8" s="229" t="s">
        <v>202</v>
      </c>
      <c r="AZ8" s="229" t="s">
        <v>202</v>
      </c>
      <c r="BA8" s="229" t="s">
        <v>202</v>
      </c>
      <c r="BB8" s="235" t="s">
        <v>189</v>
      </c>
      <c r="BC8" s="233">
        <v>39</v>
      </c>
      <c r="BD8" s="225">
        <f>BC8*36</f>
        <v>1404</v>
      </c>
      <c r="BE8" s="233">
        <v>0</v>
      </c>
      <c r="BF8" s="225">
        <v>0</v>
      </c>
      <c r="BG8" s="225">
        <v>0</v>
      </c>
      <c r="BH8" s="225">
        <v>0</v>
      </c>
      <c r="BI8" s="225">
        <v>2</v>
      </c>
      <c r="BJ8" s="225">
        <v>0</v>
      </c>
      <c r="BK8" s="225">
        <v>11</v>
      </c>
      <c r="BL8" s="218">
        <f>SUM(BC8,BE8:BK9)</f>
        <v>52</v>
      </c>
    </row>
    <row r="9" spans="1:64">
      <c r="A9" s="23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30"/>
      <c r="AR9" s="230"/>
      <c r="AS9" s="216"/>
      <c r="AT9" s="237"/>
      <c r="AU9" s="237"/>
      <c r="AV9" s="237"/>
      <c r="AW9" s="237"/>
      <c r="AX9" s="237"/>
      <c r="AY9" s="237"/>
      <c r="AZ9" s="237"/>
      <c r="BA9" s="237"/>
      <c r="BB9" s="236"/>
      <c r="BC9" s="234"/>
      <c r="BD9" s="226"/>
      <c r="BE9" s="234"/>
      <c r="BF9" s="226"/>
      <c r="BG9" s="226"/>
      <c r="BH9" s="226"/>
      <c r="BI9" s="226"/>
      <c r="BJ9" s="226"/>
      <c r="BK9" s="226"/>
      <c r="BL9" s="219"/>
    </row>
    <row r="10" spans="1:64">
      <c r="A10" s="235" t="s">
        <v>190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29"/>
      <c r="N10" s="229"/>
      <c r="O10" s="229"/>
      <c r="P10" s="229"/>
      <c r="Q10" s="229"/>
      <c r="R10" s="229"/>
      <c r="S10" s="215" t="s">
        <v>202</v>
      </c>
      <c r="T10" s="215" t="s">
        <v>202</v>
      </c>
      <c r="U10" s="215"/>
      <c r="V10" s="215"/>
      <c r="W10" s="215"/>
      <c r="X10" s="238"/>
      <c r="Y10" s="238"/>
      <c r="Z10" s="215" t="s">
        <v>197</v>
      </c>
      <c r="AA10" s="215" t="s">
        <v>197</v>
      </c>
      <c r="AB10" s="215" t="s">
        <v>197</v>
      </c>
      <c r="AC10" s="215" t="s">
        <v>197</v>
      </c>
      <c r="AD10" s="215" t="s">
        <v>197</v>
      </c>
      <c r="AE10" s="238"/>
      <c r="AF10" s="215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29" t="s">
        <v>195</v>
      </c>
      <c r="AR10" s="229" t="s">
        <v>195</v>
      </c>
      <c r="AS10" s="215" t="s">
        <v>202</v>
      </c>
      <c r="AT10" s="229" t="s">
        <v>202</v>
      </c>
      <c r="AU10" s="229" t="s">
        <v>202</v>
      </c>
      <c r="AV10" s="229" t="s">
        <v>202</v>
      </c>
      <c r="AW10" s="229" t="s">
        <v>202</v>
      </c>
      <c r="AX10" s="229" t="s">
        <v>202</v>
      </c>
      <c r="AY10" s="229" t="s">
        <v>202</v>
      </c>
      <c r="AZ10" s="229" t="s">
        <v>202</v>
      </c>
      <c r="BA10" s="229" t="s">
        <v>202</v>
      </c>
      <c r="BB10" s="235" t="s">
        <v>190</v>
      </c>
      <c r="BC10" s="233">
        <v>34</v>
      </c>
      <c r="BD10" s="225">
        <f t="shared" ref="BD10" si="0">BC10*36</f>
        <v>1224</v>
      </c>
      <c r="BE10" s="225">
        <v>5</v>
      </c>
      <c r="BF10" s="225">
        <v>0</v>
      </c>
      <c r="BG10" s="225">
        <v>0</v>
      </c>
      <c r="BH10" s="225">
        <v>0</v>
      </c>
      <c r="BI10" s="225">
        <v>2</v>
      </c>
      <c r="BJ10" s="225">
        <v>0</v>
      </c>
      <c r="BK10" s="225">
        <v>11</v>
      </c>
      <c r="BL10" s="218">
        <f t="shared" ref="BL10" si="1">SUM(BC10,BE10:BK11)</f>
        <v>52</v>
      </c>
    </row>
    <row r="11" spans="1:64">
      <c r="A11" s="23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30"/>
      <c r="N11" s="230"/>
      <c r="O11" s="230"/>
      <c r="P11" s="230"/>
      <c r="Q11" s="230"/>
      <c r="R11" s="230"/>
      <c r="S11" s="216"/>
      <c r="T11" s="216"/>
      <c r="U11" s="216"/>
      <c r="V11" s="216"/>
      <c r="W11" s="216"/>
      <c r="X11" s="237"/>
      <c r="Y11" s="237"/>
      <c r="Z11" s="217"/>
      <c r="AA11" s="217"/>
      <c r="AB11" s="217"/>
      <c r="AC11" s="217"/>
      <c r="AD11" s="217"/>
      <c r="AE11" s="237"/>
      <c r="AF11" s="216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0"/>
      <c r="AR11" s="230"/>
      <c r="AS11" s="216"/>
      <c r="AT11" s="237"/>
      <c r="AU11" s="237"/>
      <c r="AV11" s="237"/>
      <c r="AW11" s="237"/>
      <c r="AX11" s="237"/>
      <c r="AY11" s="237"/>
      <c r="AZ11" s="237"/>
      <c r="BA11" s="237"/>
      <c r="BB11" s="236"/>
      <c r="BC11" s="234"/>
      <c r="BD11" s="226"/>
      <c r="BE11" s="226"/>
      <c r="BF11" s="226"/>
      <c r="BG11" s="226"/>
      <c r="BH11" s="226"/>
      <c r="BI11" s="226"/>
      <c r="BJ11" s="226"/>
      <c r="BK11" s="226"/>
      <c r="BL11" s="219"/>
    </row>
    <row r="12" spans="1:64">
      <c r="A12" s="235" t="s">
        <v>191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29"/>
      <c r="O12" s="229"/>
      <c r="P12" s="229"/>
      <c r="Q12" s="229"/>
      <c r="R12" s="229" t="s">
        <v>195</v>
      </c>
      <c r="S12" s="215" t="s">
        <v>202</v>
      </c>
      <c r="T12" s="215" t="s">
        <v>202</v>
      </c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29" t="s">
        <v>195</v>
      </c>
      <c r="AK12" s="215" t="s">
        <v>197</v>
      </c>
      <c r="AL12" s="215" t="s">
        <v>197</v>
      </c>
      <c r="AM12" s="215" t="s">
        <v>197</v>
      </c>
      <c r="AN12" s="215" t="s">
        <v>197</v>
      </c>
      <c r="AO12" s="215" t="s">
        <v>246</v>
      </c>
      <c r="AP12" s="215" t="s">
        <v>246</v>
      </c>
      <c r="AQ12" s="215" t="s">
        <v>246</v>
      </c>
      <c r="AR12" s="215" t="s">
        <v>246</v>
      </c>
      <c r="AS12" s="215" t="s">
        <v>246</v>
      </c>
      <c r="AT12" s="229" t="s">
        <v>202</v>
      </c>
      <c r="AU12" s="229" t="s">
        <v>202</v>
      </c>
      <c r="AV12" s="229" t="s">
        <v>202</v>
      </c>
      <c r="AW12" s="229" t="s">
        <v>202</v>
      </c>
      <c r="AX12" s="229" t="s">
        <v>202</v>
      </c>
      <c r="AY12" s="229" t="s">
        <v>202</v>
      </c>
      <c r="AZ12" s="229" t="s">
        <v>202</v>
      </c>
      <c r="BA12" s="229" t="s">
        <v>202</v>
      </c>
      <c r="BB12" s="235" t="s">
        <v>191</v>
      </c>
      <c r="BC12" s="233">
        <v>31</v>
      </c>
      <c r="BD12" s="225">
        <f t="shared" ref="BD12" si="2">BC12*36</f>
        <v>1116</v>
      </c>
      <c r="BE12" s="225">
        <v>4</v>
      </c>
      <c r="BF12" s="225">
        <v>5</v>
      </c>
      <c r="BG12" s="225">
        <v>0</v>
      </c>
      <c r="BH12" s="225">
        <v>0</v>
      </c>
      <c r="BI12" s="225">
        <v>2</v>
      </c>
      <c r="BJ12" s="225">
        <v>0</v>
      </c>
      <c r="BK12" s="225">
        <v>10</v>
      </c>
      <c r="BL12" s="218">
        <f t="shared" ref="BL12" si="3">SUM(BC12,BE12:BK13)</f>
        <v>52</v>
      </c>
    </row>
    <row r="13" spans="1:64">
      <c r="A13" s="23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30"/>
      <c r="O13" s="230"/>
      <c r="P13" s="230"/>
      <c r="Q13" s="230"/>
      <c r="R13" s="230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30"/>
      <c r="AK13" s="217"/>
      <c r="AL13" s="217"/>
      <c r="AM13" s="217"/>
      <c r="AN13" s="217"/>
      <c r="AO13" s="216"/>
      <c r="AP13" s="216"/>
      <c r="AQ13" s="216"/>
      <c r="AR13" s="216"/>
      <c r="AS13" s="216"/>
      <c r="AT13" s="237"/>
      <c r="AU13" s="237"/>
      <c r="AV13" s="237"/>
      <c r="AW13" s="237"/>
      <c r="AX13" s="237"/>
      <c r="AY13" s="237"/>
      <c r="AZ13" s="237"/>
      <c r="BA13" s="237"/>
      <c r="BB13" s="236"/>
      <c r="BC13" s="234"/>
      <c r="BD13" s="226"/>
      <c r="BE13" s="226"/>
      <c r="BF13" s="226"/>
      <c r="BG13" s="226"/>
      <c r="BH13" s="226"/>
      <c r="BI13" s="226"/>
      <c r="BJ13" s="226"/>
      <c r="BK13" s="226"/>
      <c r="BL13" s="219"/>
    </row>
    <row r="14" spans="1:64">
      <c r="A14" s="235" t="s">
        <v>192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 t="s">
        <v>197</v>
      </c>
      <c r="L14" s="215" t="s">
        <v>197</v>
      </c>
      <c r="M14" s="215" t="s">
        <v>246</v>
      </c>
      <c r="N14" s="215" t="s">
        <v>246</v>
      </c>
      <c r="O14" s="215" t="s">
        <v>246</v>
      </c>
      <c r="P14" s="215" t="s">
        <v>246</v>
      </c>
      <c r="Q14" s="215" t="s">
        <v>246</v>
      </c>
      <c r="R14" s="229" t="s">
        <v>195</v>
      </c>
      <c r="S14" s="215" t="s">
        <v>202</v>
      </c>
      <c r="T14" s="215" t="s">
        <v>202</v>
      </c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 t="s">
        <v>246</v>
      </c>
      <c r="AF14" s="215" t="s">
        <v>246</v>
      </c>
      <c r="AG14" s="215" t="s">
        <v>246</v>
      </c>
      <c r="AH14" s="215" t="s">
        <v>246</v>
      </c>
      <c r="AI14" s="229" t="s">
        <v>275</v>
      </c>
      <c r="AJ14" s="229" t="s">
        <v>276</v>
      </c>
      <c r="AK14" s="229" t="s">
        <v>277</v>
      </c>
      <c r="AL14" s="229" t="s">
        <v>198</v>
      </c>
      <c r="AM14" s="227" t="s">
        <v>204</v>
      </c>
      <c r="AN14" s="227" t="s">
        <v>204</v>
      </c>
      <c r="AO14" s="227" t="s">
        <v>204</v>
      </c>
      <c r="AP14" s="227" t="s">
        <v>204</v>
      </c>
      <c r="AQ14" s="215" t="s">
        <v>191</v>
      </c>
      <c r="AR14" s="215" t="s">
        <v>191</v>
      </c>
      <c r="AS14" s="215"/>
      <c r="AT14" s="215"/>
      <c r="AU14" s="215"/>
      <c r="AV14" s="215"/>
      <c r="AW14" s="215"/>
      <c r="AX14" s="215"/>
      <c r="AY14" s="215"/>
      <c r="AZ14" s="215"/>
      <c r="BA14" s="215"/>
      <c r="BB14" s="235" t="s">
        <v>192</v>
      </c>
      <c r="BC14" s="233">
        <v>19</v>
      </c>
      <c r="BD14" s="225">
        <f t="shared" ref="BD14" si="4">BC14*36</f>
        <v>684</v>
      </c>
      <c r="BE14" s="225">
        <v>2</v>
      </c>
      <c r="BF14" s="225">
        <v>9</v>
      </c>
      <c r="BG14" s="225">
        <v>4</v>
      </c>
      <c r="BH14" s="225">
        <v>4</v>
      </c>
      <c r="BI14" s="225">
        <v>1</v>
      </c>
      <c r="BJ14" s="225">
        <v>2</v>
      </c>
      <c r="BK14" s="225">
        <v>2</v>
      </c>
      <c r="BL14" s="218">
        <f t="shared" ref="BL14" si="5">SUM(BC14,BE14:BK15)</f>
        <v>43</v>
      </c>
    </row>
    <row r="15" spans="1:64">
      <c r="A15" s="23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7"/>
      <c r="M15" s="216"/>
      <c r="N15" s="216"/>
      <c r="O15" s="216"/>
      <c r="P15" s="216"/>
      <c r="Q15" s="216"/>
      <c r="R15" s="230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30"/>
      <c r="AJ15" s="230"/>
      <c r="AK15" s="230"/>
      <c r="AL15" s="230"/>
      <c r="AM15" s="228"/>
      <c r="AN15" s="228"/>
      <c r="AO15" s="228"/>
      <c r="AP15" s="228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36"/>
      <c r="BC15" s="234"/>
      <c r="BD15" s="226"/>
      <c r="BE15" s="226"/>
      <c r="BF15" s="226"/>
      <c r="BG15" s="226"/>
      <c r="BH15" s="226"/>
      <c r="BI15" s="226"/>
      <c r="BJ15" s="226"/>
      <c r="BK15" s="226"/>
      <c r="BL15" s="219"/>
    </row>
    <row r="16" spans="1:64" ht="17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9" t="s">
        <v>1</v>
      </c>
      <c r="BC16" s="132">
        <f>SUM(BC8:BC15)</f>
        <v>123</v>
      </c>
      <c r="BD16" s="132">
        <f t="shared" ref="BD16:BK16" si="6">SUM(BD8:BD15)</f>
        <v>4428</v>
      </c>
      <c r="BE16" s="132">
        <f t="shared" si="6"/>
        <v>11</v>
      </c>
      <c r="BF16" s="132">
        <f t="shared" si="6"/>
        <v>14</v>
      </c>
      <c r="BG16" s="132">
        <f t="shared" si="6"/>
        <v>4</v>
      </c>
      <c r="BH16" s="132">
        <f t="shared" si="6"/>
        <v>4</v>
      </c>
      <c r="BI16" s="132">
        <f t="shared" si="6"/>
        <v>7</v>
      </c>
      <c r="BJ16" s="132">
        <f t="shared" si="6"/>
        <v>2</v>
      </c>
      <c r="BK16" s="132">
        <f t="shared" si="6"/>
        <v>34</v>
      </c>
      <c r="BL16" s="133">
        <f>SUM(BL8:BL15)</f>
        <v>199</v>
      </c>
    </row>
    <row r="17" spans="1:64" ht="13.5" thickBot="1">
      <c r="A17" s="80" t="s">
        <v>193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2"/>
      <c r="AW17" s="82"/>
      <c r="AX17" s="82"/>
      <c r="AY17" s="82"/>
      <c r="AZ17" s="82"/>
      <c r="BA17" s="82"/>
      <c r="BB17" s="82"/>
      <c r="BC17" s="82"/>
      <c r="BD17" s="82"/>
      <c r="BE17" s="81"/>
      <c r="BF17" s="81"/>
      <c r="BG17" s="81"/>
      <c r="BH17" s="83"/>
      <c r="BI17" s="83"/>
      <c r="BJ17" s="83"/>
      <c r="BK17" s="83"/>
      <c r="BL17" s="81"/>
    </row>
    <row r="18" spans="1:64" ht="13.5" thickBot="1">
      <c r="A18" s="81"/>
      <c r="B18" s="81"/>
      <c r="C18" s="81"/>
      <c r="D18" s="81"/>
      <c r="E18" s="81"/>
      <c r="F18" s="81"/>
      <c r="G18" s="84"/>
      <c r="H18" s="85" t="s">
        <v>194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6" t="s">
        <v>195</v>
      </c>
      <c r="U18" s="85" t="s">
        <v>196</v>
      </c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6" t="s">
        <v>197</v>
      </c>
      <c r="AG18" s="220" t="s">
        <v>181</v>
      </c>
      <c r="AH18" s="220"/>
      <c r="AI18" s="220"/>
      <c r="AJ18" s="220"/>
      <c r="AK18" s="220"/>
      <c r="AL18" s="220"/>
      <c r="AM18" s="220"/>
      <c r="AN18" s="220"/>
      <c r="AO18" s="220"/>
      <c r="AQ18" s="72"/>
      <c r="AR18" s="72"/>
      <c r="AS18" s="81"/>
      <c r="AT18" s="86" t="s">
        <v>198</v>
      </c>
      <c r="AU18" s="221" t="s">
        <v>199</v>
      </c>
      <c r="AV18" s="221"/>
      <c r="AW18" s="221"/>
      <c r="AX18" s="221"/>
      <c r="AY18" s="221"/>
      <c r="AZ18" s="221"/>
      <c r="BA18" s="221"/>
      <c r="BB18" s="221"/>
      <c r="BE18" s="81"/>
      <c r="BF18" s="81"/>
      <c r="BG18" s="81"/>
      <c r="BH18" s="81"/>
      <c r="BI18" s="81"/>
      <c r="BJ18" s="81"/>
      <c r="BK18" s="81"/>
      <c r="BL18" s="81"/>
    </row>
    <row r="19" spans="1:6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220"/>
      <c r="AH19" s="220"/>
      <c r="AI19" s="220"/>
      <c r="AJ19" s="220"/>
      <c r="AK19" s="220"/>
      <c r="AL19" s="220"/>
      <c r="AM19" s="220"/>
      <c r="AN19" s="220"/>
      <c r="AO19" s="220"/>
      <c r="AQ19" s="72"/>
      <c r="AR19" s="72"/>
      <c r="AS19" s="81"/>
      <c r="AT19" s="81"/>
      <c r="AU19" s="221"/>
      <c r="AV19" s="221"/>
      <c r="AW19" s="221"/>
      <c r="AX19" s="221"/>
      <c r="AY19" s="221"/>
      <c r="AZ19" s="221"/>
      <c r="BA19" s="221"/>
      <c r="BB19" s="221"/>
      <c r="BE19" s="81"/>
      <c r="BF19" s="81"/>
      <c r="BG19" s="81"/>
      <c r="BH19" s="81"/>
      <c r="BI19" s="81"/>
      <c r="BJ19" s="81"/>
      <c r="BK19" s="81"/>
      <c r="BL19" s="81"/>
    </row>
    <row r="20" spans="1:64" ht="13.5" thickBo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13.5" thickBot="1">
      <c r="A21" s="72"/>
      <c r="B21" s="72"/>
      <c r="C21" s="72"/>
      <c r="D21" s="72"/>
      <c r="E21" s="72"/>
      <c r="F21" s="72"/>
      <c r="G21" s="86" t="s">
        <v>200</v>
      </c>
      <c r="H21" s="222" t="s">
        <v>201</v>
      </c>
      <c r="I21" s="222"/>
      <c r="J21" s="222"/>
      <c r="K21" s="222"/>
      <c r="L21" s="222"/>
      <c r="M21" s="222"/>
      <c r="N21" s="222"/>
      <c r="O21" s="222"/>
      <c r="P21" s="222"/>
      <c r="S21" s="81"/>
      <c r="T21" s="87" t="s">
        <v>202</v>
      </c>
      <c r="U21" s="85" t="s">
        <v>203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8" t="s">
        <v>204</v>
      </c>
      <c r="AG21" s="223" t="s">
        <v>183</v>
      </c>
      <c r="AH21" s="223"/>
      <c r="AI21" s="223"/>
      <c r="AJ21" s="223"/>
      <c r="AK21" s="223"/>
      <c r="AL21" s="223"/>
      <c r="AM21" s="223"/>
      <c r="AN21" s="223"/>
      <c r="AO21" s="223"/>
      <c r="AP21" s="82"/>
      <c r="AQ21" s="72"/>
      <c r="AR21" s="81"/>
      <c r="AS21" s="81"/>
      <c r="AT21" s="89" t="s">
        <v>191</v>
      </c>
      <c r="AU21" s="224" t="s">
        <v>205</v>
      </c>
      <c r="AV21" s="224"/>
      <c r="AW21" s="224"/>
      <c r="AX21" s="224"/>
      <c r="AY21" s="224"/>
      <c r="AZ21" s="224"/>
      <c r="BA21" s="224"/>
      <c r="BB21" s="224"/>
      <c r="BC21" s="90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>
      <c r="A22" s="72"/>
      <c r="B22" s="72"/>
      <c r="C22" s="72"/>
      <c r="D22" s="72"/>
      <c r="E22" s="72"/>
      <c r="F22" s="72"/>
      <c r="G22" s="72"/>
      <c r="H22" s="222"/>
      <c r="I22" s="222"/>
      <c r="J22" s="222"/>
      <c r="K22" s="222"/>
      <c r="L22" s="222"/>
      <c r="M22" s="222"/>
      <c r="N22" s="222"/>
      <c r="O22" s="222"/>
      <c r="P22" s="22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223"/>
      <c r="AH22" s="223"/>
      <c r="AI22" s="223"/>
      <c r="AJ22" s="223"/>
      <c r="AK22" s="223"/>
      <c r="AL22" s="223"/>
      <c r="AM22" s="223"/>
      <c r="AN22" s="223"/>
      <c r="AO22" s="223"/>
      <c r="AP22" s="82"/>
      <c r="AQ22" s="72"/>
      <c r="AR22" s="72"/>
      <c r="AS22" s="72"/>
      <c r="AT22" s="72"/>
      <c r="AU22" s="224"/>
      <c r="AV22" s="224"/>
      <c r="AW22" s="224"/>
      <c r="AX22" s="224"/>
      <c r="AY22" s="224"/>
      <c r="AZ22" s="224"/>
      <c r="BA22" s="224"/>
      <c r="BB22" s="224"/>
      <c r="BC22" s="90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>
      <c r="A23" s="72"/>
      <c r="B23" s="72"/>
      <c r="C23" s="72"/>
      <c r="D23" s="72"/>
      <c r="E23" s="72"/>
      <c r="F23" s="72"/>
      <c r="G23" s="72"/>
      <c r="H23" s="222"/>
      <c r="I23" s="222"/>
      <c r="J23" s="222"/>
      <c r="K23" s="222"/>
      <c r="L23" s="222"/>
      <c r="M23" s="222"/>
      <c r="N23" s="222"/>
      <c r="O23" s="222"/>
      <c r="P23" s="22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81"/>
      <c r="AW23" s="81"/>
      <c r="AX23" s="81"/>
      <c r="AY23" s="81"/>
      <c r="AZ23" s="81"/>
      <c r="BA23" s="81"/>
      <c r="BB23" s="72"/>
      <c r="BC23" s="72"/>
      <c r="BD23" s="72"/>
      <c r="BE23" s="72"/>
      <c r="BF23" s="72"/>
      <c r="BG23" s="72"/>
      <c r="BH23" s="81"/>
      <c r="BI23" s="81"/>
      <c r="BJ23" s="81"/>
      <c r="BK23" s="81"/>
      <c r="BL23" s="81"/>
    </row>
    <row r="24" spans="1:64">
      <c r="A24" s="72"/>
      <c r="B24" s="72"/>
      <c r="C24" s="72"/>
      <c r="D24" s="72"/>
      <c r="E24" s="72"/>
      <c r="F24" s="72"/>
      <c r="G24" s="91"/>
      <c r="H24" s="85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91"/>
      <c r="U24" s="231"/>
      <c r="V24" s="232"/>
      <c r="W24" s="232"/>
      <c r="X24" s="232"/>
      <c r="Y24" s="232"/>
      <c r="Z24" s="232"/>
      <c r="AA24" s="232"/>
      <c r="AB24" s="23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6" spans="1:64">
      <c r="AN26" s="129"/>
      <c r="AO26" s="129"/>
      <c r="AP26" s="129"/>
      <c r="AQ26" s="129"/>
      <c r="AR26" s="129"/>
      <c r="AS26" s="129"/>
    </row>
    <row r="27" spans="1:64">
      <c r="AN27" s="129"/>
      <c r="AO27" s="129"/>
      <c r="AP27" s="129"/>
      <c r="AQ27" s="130"/>
      <c r="AR27" s="129"/>
      <c r="AS27" s="129"/>
    </row>
    <row r="28" spans="1:64">
      <c r="AN28" s="129"/>
      <c r="AO28" s="129"/>
      <c r="AP28" s="129"/>
      <c r="AQ28" s="131"/>
      <c r="AR28" s="129"/>
      <c r="AS28" s="129"/>
    </row>
    <row r="29" spans="1:64">
      <c r="AN29" s="129"/>
      <c r="AO29" s="129"/>
      <c r="AP29" s="129"/>
      <c r="AQ29" s="129"/>
      <c r="AR29" s="129"/>
      <c r="AS29" s="129"/>
      <c r="AT29" s="128"/>
    </row>
    <row r="32" spans="1:64">
      <c r="Z32" s="128"/>
      <c r="AA32" s="128"/>
      <c r="AB32" s="128"/>
    </row>
    <row r="33" spans="26:28">
      <c r="Z33" s="128"/>
      <c r="AA33" s="128"/>
      <c r="AB33" s="128"/>
    </row>
    <row r="34" spans="26:28">
      <c r="Z34" s="128"/>
      <c r="AA34" s="128"/>
      <c r="AB34" s="128"/>
    </row>
    <row r="35" spans="26:28">
      <c r="Z35" s="128"/>
      <c r="AA35" s="128"/>
      <c r="AB35" s="128"/>
    </row>
  </sheetData>
  <sheetProtection password="CE20" sheet="1" objects="1" scenarios="1" selectLockedCells="1" selectUnlockedCells="1"/>
  <mergeCells count="342">
    <mergeCell ref="N12:N13"/>
    <mergeCell ref="AE10:AE11"/>
    <mergeCell ref="AF10:AF11"/>
    <mergeCell ref="AG10:AG11"/>
    <mergeCell ref="AH10:AH11"/>
    <mergeCell ref="Z12:Z13"/>
    <mergeCell ref="AA12:AA13"/>
    <mergeCell ref="AB12:AB13"/>
    <mergeCell ref="AC12:AC13"/>
    <mergeCell ref="AD12:AD13"/>
    <mergeCell ref="P12:P13"/>
    <mergeCell ref="Q12:Q13"/>
    <mergeCell ref="AE12:AE13"/>
    <mergeCell ref="AG12:AG13"/>
    <mergeCell ref="AH12:AH13"/>
    <mergeCell ref="M14:M15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A4:AA6"/>
    <mergeCell ref="AB4:AE4"/>
    <mergeCell ref="Y5:Y6"/>
    <mergeCell ref="Z5:Z6"/>
    <mergeCell ref="AB5:AB6"/>
    <mergeCell ref="AC5:AC6"/>
    <mergeCell ref="AO4:AR4"/>
    <mergeCell ref="AS4:AS6"/>
    <mergeCell ref="AL5:AL6"/>
    <mergeCell ref="AM5:AM6"/>
    <mergeCell ref="AN5:AN6"/>
    <mergeCell ref="AO5:AO6"/>
    <mergeCell ref="N10:N11"/>
    <mergeCell ref="BI4:BI7"/>
    <mergeCell ref="BJ4:BJ7"/>
    <mergeCell ref="BK4:BK7"/>
    <mergeCell ref="BL4:BL7"/>
    <mergeCell ref="B5:B6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  <mergeCell ref="P5:P6"/>
    <mergeCell ref="Q5:Q6"/>
    <mergeCell ref="R5:R6"/>
    <mergeCell ref="T5:T6"/>
    <mergeCell ref="U5:U6"/>
    <mergeCell ref="V5:V6"/>
    <mergeCell ref="X5:X6"/>
    <mergeCell ref="S4:S6"/>
    <mergeCell ref="T4:V4"/>
    <mergeCell ref="W4:W6"/>
    <mergeCell ref="X4:Z4"/>
    <mergeCell ref="AD5:AD6"/>
    <mergeCell ref="AE5:AE6"/>
    <mergeCell ref="AG5:AG6"/>
    <mergeCell ref="AH5:AH6"/>
    <mergeCell ref="AI5:AI6"/>
    <mergeCell ref="AK5:AK6"/>
    <mergeCell ref="AF4:AF6"/>
    <mergeCell ref="AG4:AI4"/>
    <mergeCell ref="AJ4:AJ6"/>
    <mergeCell ref="AK4:AN4"/>
    <mergeCell ref="AP5:AP6"/>
    <mergeCell ref="AQ5:AQ6"/>
    <mergeCell ref="AR5:AR6"/>
    <mergeCell ref="AT5:AT6"/>
    <mergeCell ref="AU5:AU6"/>
    <mergeCell ref="AV5:AV6"/>
    <mergeCell ref="BE5:BE7"/>
    <mergeCell ref="BF5:BG5"/>
    <mergeCell ref="BH5:BH7"/>
    <mergeCell ref="BC6:BD6"/>
    <mergeCell ref="BF6:BF7"/>
    <mergeCell ref="BG6:BG7"/>
    <mergeCell ref="AW4:AW6"/>
    <mergeCell ref="AX4:BA4"/>
    <mergeCell ref="BB4:BB7"/>
    <mergeCell ref="BC4:BD5"/>
    <mergeCell ref="BE4:BH4"/>
    <mergeCell ref="AX5:AX6"/>
    <mergeCell ref="AY5:AY6"/>
    <mergeCell ref="AZ5:AZ6"/>
    <mergeCell ref="BA5:BA6"/>
    <mergeCell ref="AT4:A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Y10:Y11"/>
    <mergeCell ref="J12:J13"/>
    <mergeCell ref="K12:K13"/>
    <mergeCell ref="L12:L13"/>
    <mergeCell ref="M12:M13"/>
    <mergeCell ref="S12:S13"/>
    <mergeCell ref="T12:T13"/>
    <mergeCell ref="U12:U13"/>
    <mergeCell ref="V12:V13"/>
    <mergeCell ref="BB10:BB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AR12:AR13"/>
    <mergeCell ref="O10:O11"/>
    <mergeCell ref="P10:P11"/>
    <mergeCell ref="Q10:Q11"/>
    <mergeCell ref="R10:R11"/>
    <mergeCell ref="AM12:AM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BK10:BK11"/>
    <mergeCell ref="BL10:BL11"/>
    <mergeCell ref="BC10:BC11"/>
    <mergeCell ref="BD10:BD11"/>
    <mergeCell ref="BE10:BE11"/>
    <mergeCell ref="BF10:BF11"/>
    <mergeCell ref="BG10:BG11"/>
    <mergeCell ref="BH10:BH11"/>
    <mergeCell ref="BI10:BI11"/>
    <mergeCell ref="BJ10:BJ11"/>
    <mergeCell ref="AN12:AN13"/>
    <mergeCell ref="AK12:AK13"/>
    <mergeCell ref="AL12:AL13"/>
    <mergeCell ref="AI10:AI11"/>
    <mergeCell ref="AJ10:AJ11"/>
    <mergeCell ref="AK10:AK11"/>
    <mergeCell ref="AR10:AR11"/>
    <mergeCell ref="BI12:BI13"/>
    <mergeCell ref="BJ12:BJ13"/>
    <mergeCell ref="BH12:BH13"/>
    <mergeCell ref="AI12:AI13"/>
    <mergeCell ref="AJ12:AJ13"/>
    <mergeCell ref="AS12:AS13"/>
    <mergeCell ref="AQ10:AQ11"/>
    <mergeCell ref="AL10:AL11"/>
    <mergeCell ref="AM10:AM11"/>
    <mergeCell ref="AN10:AN11"/>
    <mergeCell ref="AO10:AO11"/>
    <mergeCell ref="AP10:AP11"/>
    <mergeCell ref="BK12:BK13"/>
    <mergeCell ref="BL12:B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N14:N15"/>
    <mergeCell ref="O14:O15"/>
    <mergeCell ref="Q14:Q15"/>
    <mergeCell ref="AV12:AV13"/>
    <mergeCell ref="AT12:AT13"/>
    <mergeCell ref="AU12:AU13"/>
    <mergeCell ref="O12:O13"/>
    <mergeCell ref="R12:R13"/>
    <mergeCell ref="BF12:BF13"/>
    <mergeCell ref="BG12:BG13"/>
    <mergeCell ref="U14:U15"/>
    <mergeCell ref="V14:V15"/>
    <mergeCell ref="W14:W15"/>
    <mergeCell ref="X14:X15"/>
    <mergeCell ref="Y14:Y15"/>
    <mergeCell ref="Z14:Z15"/>
    <mergeCell ref="BE12:BE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AF12:AF13"/>
    <mergeCell ref="AC14:AC15"/>
    <mergeCell ref="AO12:AO13"/>
    <mergeCell ref="AP12:AP13"/>
    <mergeCell ref="AQ12:AQ13"/>
    <mergeCell ref="AS14:AS15"/>
    <mergeCell ref="W12:W13"/>
    <mergeCell ref="X12:X13"/>
    <mergeCell ref="Y12:Y13"/>
    <mergeCell ref="U24:AB24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AJ14:AJ15"/>
    <mergeCell ref="BB14:BB15"/>
    <mergeCell ref="AK14:AK15"/>
    <mergeCell ref="AL14:AL15"/>
    <mergeCell ref="AM14:AM15"/>
    <mergeCell ref="AN14:AN15"/>
    <mergeCell ref="AO14:AO15"/>
    <mergeCell ref="P14:P15"/>
    <mergeCell ref="Z10:Z11"/>
    <mergeCell ref="AA10:AA11"/>
    <mergeCell ref="BL14:BL15"/>
    <mergeCell ref="AG18:AO19"/>
    <mergeCell ref="AU18:BB19"/>
    <mergeCell ref="H21:P23"/>
    <mergeCell ref="AG21:AO22"/>
    <mergeCell ref="AU21:BB22"/>
    <mergeCell ref="BK14:BK15"/>
    <mergeCell ref="AP14:AP15"/>
    <mergeCell ref="AQ14:AQ15"/>
    <mergeCell ref="AR14:AR15"/>
    <mergeCell ref="AA14:AA15"/>
    <mergeCell ref="AB14:AB15"/>
    <mergeCell ref="AD14:AD15"/>
    <mergeCell ref="AE14:AE15"/>
    <mergeCell ref="AF14:AF15"/>
    <mergeCell ref="AG14:AG15"/>
    <mergeCell ref="AH14:AH15"/>
    <mergeCell ref="AI14:AI15"/>
    <mergeCell ref="R14:R15"/>
    <mergeCell ref="S14:S15"/>
    <mergeCell ref="T14:T15"/>
  </mergeCells>
  <pageMargins left="0.39370078740157483" right="0.39370078740157483" top="0.39370078740157483" bottom="0.39370078740157483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2019-04-10T12:43:15Z</cp:lastPrinted>
  <dcterms:created xsi:type="dcterms:W3CDTF">2011-01-22T15:48:18Z</dcterms:created>
  <dcterms:modified xsi:type="dcterms:W3CDTF">2019-10-01T13:56:05Z</dcterms:modified>
</cp:coreProperties>
</file>