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" yWindow="105" windowWidth="15210" windowHeight="9510"/>
  </bookViews>
  <sheets>
    <sheet name="тит лист " sheetId="1" r:id="rId1"/>
    <sheet name="ПЛАН" sheetId="2" r:id="rId2"/>
    <sheet name="график" sheetId="3" r:id="rId3"/>
  </sheets>
  <externalReferences>
    <externalReference r:id="rId4"/>
  </externalReferences>
  <definedNames>
    <definedName name="Z_2BA2444E_3891_440B_861D_758779839FE0_.wvu.PrintArea" localSheetId="2" hidden="1">график!$A$1:$BL$23</definedName>
    <definedName name="Z_2BA2444E_3891_440B_861D_758779839FE0_.wvu.PrintArea" localSheetId="1" hidden="1">ПЛАН!$A$1:$Q$72</definedName>
    <definedName name="Z_2BA2444E_3891_440B_861D_758779839FE0_.wvu.PrintArea" localSheetId="0" hidden="1">'тит лист '!$A$1:$N$25</definedName>
    <definedName name="Z_D3131143_2E0A_45BE_8F18_97DACCEBB08D_.wvu.PrintArea" localSheetId="2" hidden="1">график!$A$1:$BL$23</definedName>
    <definedName name="Z_D3131143_2E0A_45BE_8F18_97DACCEBB08D_.wvu.PrintArea" localSheetId="1" hidden="1">ПЛАН!$A$1:$Q$72</definedName>
    <definedName name="Z_D3131143_2E0A_45BE_8F18_97DACCEBB08D_.wvu.PrintArea" localSheetId="0" hidden="1">'тит лист '!$A$1:$N$25</definedName>
    <definedName name="_xlnm.Print_Area" localSheetId="2">график!$A$1:$BL$23</definedName>
    <definedName name="_xlnm.Print_Area" localSheetId="1">ПЛАН!$A$1:$Q$72</definedName>
    <definedName name="_xlnm.Print_Area" localSheetId="0">'тит лист '!$A$1:$N$25</definedName>
    <definedName name="ОбязУчебНагрузка">[1]Нормы!$B$3</definedName>
  </definedNames>
  <calcPr calcId="145621"/>
  <customWorkbookViews>
    <customWorkbookView name="Ольга - Личное представление" guid="{2BA2444E-3891-440B-861D-758779839FE0}" mergeInterval="0" personalView="1" maximized="1" windowWidth="1147" windowHeight="530" activeSheetId="2" showComments="commIndAndComment"/>
    <customWorkbookView name="Оля - Личное представление" guid="{D3131143-2E0A-45BE-8F18-97DACCEBB08D}" mergeInterval="0" personalView="1" maximized="1" xWindow="1" yWindow="1" windowWidth="1401" windowHeight="680" activeSheetId="2"/>
  </customWorkbookViews>
</workbook>
</file>

<file path=xl/calcChain.xml><?xml version="1.0" encoding="utf-8"?>
<calcChain xmlns="http://schemas.openxmlformats.org/spreadsheetml/2006/main">
  <c r="F43" i="2"/>
  <c r="BK16" i="3" l="1"/>
  <c r="BJ16"/>
  <c r="BI16"/>
  <c r="BH16"/>
  <c r="BG16"/>
  <c r="BF16"/>
  <c r="BE16"/>
  <c r="BC16"/>
  <c r="BL14"/>
  <c r="BD14"/>
  <c r="BL12"/>
  <c r="BD12"/>
  <c r="BL10"/>
  <c r="BD10"/>
  <c r="BL8"/>
  <c r="BD8"/>
  <c r="O67" i="2"/>
  <c r="G55"/>
  <c r="G56"/>
  <c r="L67"/>
  <c r="M67"/>
  <c r="N67"/>
  <c r="P67"/>
  <c r="Q67"/>
  <c r="S26"/>
  <c r="T24"/>
  <c r="N58"/>
  <c r="O58"/>
  <c r="P58"/>
  <c r="Q58"/>
  <c r="M58"/>
  <c r="N53"/>
  <c r="O53"/>
  <c r="P53"/>
  <c r="Q53"/>
  <c r="BD16" i="3" l="1"/>
  <c r="BL16"/>
  <c r="T28" i="2"/>
  <c r="S24"/>
  <c r="T26"/>
  <c r="L46"/>
  <c r="M46"/>
  <c r="N46"/>
  <c r="O46"/>
  <c r="O32"/>
  <c r="P32"/>
  <c r="P46"/>
  <c r="L53"/>
  <c r="M53"/>
  <c r="S28"/>
  <c r="L23"/>
  <c r="M23"/>
  <c r="N23"/>
  <c r="O23"/>
  <c r="P23"/>
  <c r="Q46"/>
  <c r="I53"/>
  <c r="G54" l="1"/>
  <c r="F54" s="1"/>
  <c r="E54" s="1"/>
  <c r="D54" s="1"/>
  <c r="G48"/>
  <c r="F48" s="1"/>
  <c r="E48" s="1"/>
  <c r="D48" s="1"/>
  <c r="G49"/>
  <c r="F49" s="1"/>
  <c r="E49" s="1"/>
  <c r="D49" s="1"/>
  <c r="G50"/>
  <c r="F50" s="1"/>
  <c r="D50" s="1"/>
  <c r="G51"/>
  <c r="F51" s="1"/>
  <c r="E51" s="1"/>
  <c r="D51" s="1"/>
  <c r="E53" l="1"/>
  <c r="G47"/>
  <c r="F47" s="1"/>
  <c r="E47" s="1"/>
  <c r="D47" s="1"/>
  <c r="E46" l="1"/>
  <c r="T9"/>
  <c r="S9"/>
  <c r="F61"/>
  <c r="D61" s="1"/>
  <c r="F60"/>
  <c r="D60" s="1"/>
  <c r="F59"/>
  <c r="G59" s="1"/>
  <c r="G58" s="1"/>
  <c r="P45"/>
  <c r="P31" s="1"/>
  <c r="M45"/>
  <c r="L58"/>
  <c r="K58"/>
  <c r="J58"/>
  <c r="I58"/>
  <c r="H58"/>
  <c r="E58"/>
  <c r="F57"/>
  <c r="D57" s="1"/>
  <c r="F56"/>
  <c r="F55"/>
  <c r="Q45"/>
  <c r="K53"/>
  <c r="J53"/>
  <c r="H53"/>
  <c r="F52"/>
  <c r="D52" s="1"/>
  <c r="D46" s="1"/>
  <c r="I46"/>
  <c r="H46"/>
  <c r="E28"/>
  <c r="H28"/>
  <c r="I28"/>
  <c r="J28"/>
  <c r="K28"/>
  <c r="L28"/>
  <c r="M28"/>
  <c r="N28"/>
  <c r="O28"/>
  <c r="P28"/>
  <c r="Q28"/>
  <c r="F44"/>
  <c r="D44" s="1"/>
  <c r="D43"/>
  <c r="F42"/>
  <c r="G42" s="1"/>
  <c r="F41"/>
  <c r="G41" s="1"/>
  <c r="F40"/>
  <c r="G40" s="1"/>
  <c r="F39"/>
  <c r="D39" s="1"/>
  <c r="F38"/>
  <c r="D38" s="1"/>
  <c r="F37"/>
  <c r="G37" s="1"/>
  <c r="F36"/>
  <c r="D36" s="1"/>
  <c r="F35"/>
  <c r="D35" s="1"/>
  <c r="F34"/>
  <c r="D34" s="1"/>
  <c r="F33"/>
  <c r="D33" s="1"/>
  <c r="F30"/>
  <c r="G30" s="1"/>
  <c r="F29"/>
  <c r="G29" s="1"/>
  <c r="F27"/>
  <c r="D27" s="1"/>
  <c r="F26"/>
  <c r="G26" s="1"/>
  <c r="F25"/>
  <c r="G25" s="1"/>
  <c r="F24"/>
  <c r="G24" s="1"/>
  <c r="F46" l="1"/>
  <c r="E45"/>
  <c r="D56"/>
  <c r="F53"/>
  <c r="I45"/>
  <c r="G36"/>
  <c r="G28"/>
  <c r="D40"/>
  <c r="D42"/>
  <c r="J46"/>
  <c r="J45" s="1"/>
  <c r="F58"/>
  <c r="D25"/>
  <c r="G33"/>
  <c r="G53"/>
  <c r="D59"/>
  <c r="D58" s="1"/>
  <c r="L45"/>
  <c r="F28"/>
  <c r="K46"/>
  <c r="K45" s="1"/>
  <c r="O45"/>
  <c r="O31" s="1"/>
  <c r="G44"/>
  <c r="H45"/>
  <c r="N45"/>
  <c r="G38"/>
  <c r="D26"/>
  <c r="D55"/>
  <c r="G35"/>
  <c r="D37"/>
  <c r="G39"/>
  <c r="D41"/>
  <c r="G43"/>
  <c r="D29"/>
  <c r="D30"/>
  <c r="D24"/>
  <c r="G27"/>
  <c r="Q32"/>
  <c r="N32"/>
  <c r="M32"/>
  <c r="M31" s="1"/>
  <c r="L32"/>
  <c r="K32"/>
  <c r="J32"/>
  <c r="I32"/>
  <c r="I63" s="1"/>
  <c r="H32"/>
  <c r="E32"/>
  <c r="Q23"/>
  <c r="K23"/>
  <c r="J23"/>
  <c r="I23"/>
  <c r="H23"/>
  <c r="E23"/>
  <c r="N31" l="1"/>
  <c r="L31"/>
  <c r="D53"/>
  <c r="F45"/>
  <c r="D23"/>
  <c r="D28"/>
  <c r="Q31"/>
  <c r="I31"/>
  <c r="F32"/>
  <c r="G32"/>
  <c r="H31"/>
  <c r="J31"/>
  <c r="F23"/>
  <c r="K31"/>
  <c r="G23"/>
  <c r="D32" l="1"/>
  <c r="K67"/>
  <c r="J67"/>
  <c r="F22" l="1"/>
  <c r="D22" s="1"/>
  <c r="F21"/>
  <c r="D21" s="1"/>
  <c r="F20"/>
  <c r="D20" s="1"/>
  <c r="F19"/>
  <c r="G19" s="1"/>
  <c r="F18"/>
  <c r="D18" s="1"/>
  <c r="F17"/>
  <c r="F16"/>
  <c r="D16" s="1"/>
  <c r="F15"/>
  <c r="G15" s="1"/>
  <c r="F14"/>
  <c r="D14" s="1"/>
  <c r="F13"/>
  <c r="D13" s="1"/>
  <c r="F12"/>
  <c r="D12" s="1"/>
  <c r="F11"/>
  <c r="G11" s="1"/>
  <c r="F10"/>
  <c r="D10" s="1"/>
  <c r="F9"/>
  <c r="D9" s="1"/>
  <c r="Q8"/>
  <c r="Q63" s="1"/>
  <c r="P8"/>
  <c r="P63" s="1"/>
  <c r="O8"/>
  <c r="O63" s="1"/>
  <c r="N8"/>
  <c r="N63" s="1"/>
  <c r="M8"/>
  <c r="M63" s="1"/>
  <c r="L8"/>
  <c r="L63" s="1"/>
  <c r="K8"/>
  <c r="J8"/>
  <c r="I8"/>
  <c r="H8"/>
  <c r="E8"/>
  <c r="D17" l="1"/>
  <c r="G17"/>
  <c r="G22"/>
  <c r="G14"/>
  <c r="G12"/>
  <c r="G20"/>
  <c r="G10"/>
  <c r="G18"/>
  <c r="G16"/>
  <c r="G9"/>
  <c r="G13"/>
  <c r="G21"/>
  <c r="D11"/>
  <c r="D19"/>
  <c r="D15"/>
  <c r="F8"/>
  <c r="D8" l="1"/>
  <c r="G8"/>
  <c r="K69"/>
  <c r="L69"/>
  <c r="M69"/>
  <c r="N69"/>
  <c r="O69"/>
  <c r="P69"/>
  <c r="J69"/>
  <c r="J68"/>
  <c r="K68"/>
  <c r="M68"/>
  <c r="N68"/>
  <c r="O68"/>
  <c r="P68"/>
  <c r="Q68"/>
  <c r="L68"/>
  <c r="S60"/>
  <c r="J63" l="1"/>
  <c r="H63"/>
  <c r="K63"/>
  <c r="G46" l="1"/>
  <c r="G45" s="1"/>
  <c r="G31" s="1"/>
  <c r="G63" s="1"/>
  <c r="F31"/>
  <c r="F63" s="1"/>
  <c r="S64" s="1"/>
  <c r="E31"/>
  <c r="E63" s="1"/>
  <c r="D45" l="1"/>
  <c r="D31" s="1"/>
  <c r="D63" s="1"/>
</calcChain>
</file>

<file path=xl/sharedStrings.xml><?xml version="1.0" encoding="utf-8"?>
<sst xmlns="http://schemas.openxmlformats.org/spreadsheetml/2006/main" count="411" uniqueCount="279">
  <si>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</si>
  <si>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</si>
  <si>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</si>
  <si>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</si>
  <si>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</si>
  <si>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</si>
  <si>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</si>
  <si>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</si>
  <si>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</si>
  <si>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</si>
  <si>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</si>
  <si>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</si>
  <si>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</si>
  <si>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</si>
  <si>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</si>
  <si>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</si>
  <si>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</si>
  <si>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</si>
  <si>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</si>
  <si>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</si>
  <si>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</si>
  <si>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</si>
  <si>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</si>
  <si>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</si>
  <si>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</si>
  <si>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</si>
  <si>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</si>
  <si>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</si>
  <si>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</si>
  <si>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</si>
  <si>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</si>
  <si>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</si>
  <si>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</si>
  <si>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</si>
  <si>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</si>
  <si>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</si>
  <si>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</si>
  <si>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</si>
  <si>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</si>
  <si>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</si>
  <si>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</si>
  <si>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</si>
  <si>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</si>
  <si>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</si>
  <si>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</si>
  <si>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</si>
  <si>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</si>
  <si>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</si>
  <si>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</si>
  <si>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</si>
  <si>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</si>
  <si>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</si>
  <si>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</si>
  <si>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</si>
  <si>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</si>
  <si>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</si>
  <si>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</si>
  <si>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</si>
  <si>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</si>
  <si>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</si>
  <si>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</si>
  <si>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</si>
  <si>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</si>
  <si>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</si>
  <si>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</si>
  <si>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0/1/1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</si>
  <si>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</si>
  <si>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</si>
  <si>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</si>
  <si>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</si>
  <si>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</si>
  <si>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</si>
  <si>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</si>
  <si>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</si>
  <si>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</si>
  <si>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Экологические основы природопользования</t>
  </si>
  <si>
    <t>Правовое обеспечение профессиональной деятельности</t>
  </si>
  <si>
    <t>Профессиональные модули</t>
  </si>
  <si>
    <t>1. Программа базовой подготовки</t>
  </si>
  <si>
    <t>аудит.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</si>
  <si>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</si>
  <si>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</si>
  <si>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</si>
  <si>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</si>
  <si>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</si>
  <si>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</si>
  <si>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</si>
  <si>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</si>
  <si>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</si>
  <si>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</si>
  <si>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</si>
  <si>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</si>
  <si>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</si>
  <si>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</si>
  <si>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</si>
  <si>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Правила безопасности дорожного движения</t>
  </si>
  <si>
    <t>Охрана труда</t>
  </si>
  <si>
    <t>ОП.10</t>
  </si>
  <si>
    <t>ОП.11</t>
  </si>
  <si>
    <t>Микропроцессорные системы управления</t>
  </si>
  <si>
    <t>Техническое обслуживание и ремонт автотранспорта</t>
  </si>
  <si>
    <t>Устройство автомобилей</t>
  </si>
  <si>
    <t>МДК.01.02</t>
  </si>
  <si>
    <t>Техническое обслуживание и ремонт автомобильного транспорта</t>
  </si>
  <si>
    <t xml:space="preserve">Производственная практика </t>
  </si>
  <si>
    <t>Организация деятельности коллектива исполнителей</t>
  </si>
  <si>
    <t>Управление коллективом исполнителей</t>
  </si>
  <si>
    <t>Производственная практика ( по профилю специальности)</t>
  </si>
  <si>
    <t>Теоретические основы выполнения работ по профессии "Слесарь по ремонту автомобилей"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</si>
  <si>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</si>
  <si>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</si>
  <si>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</si>
  <si>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</si>
  <si>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</si>
  <si>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</si>
  <si>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</si>
  <si>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</si>
  <si>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</si>
  <si>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</si>
  <si>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</si>
  <si>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</si>
  <si>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</si>
  <si>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</si>
  <si>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</si>
  <si>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</si>
  <si>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</si>
  <si>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</si>
  <si>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</si>
  <si>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</si>
  <si>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</si>
  <si>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</si>
  <si>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</si>
  <si>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</si>
  <si>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</si>
  <si>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</si>
  <si>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</si>
  <si>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</si>
  <si>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</si>
  <si>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</si>
  <si>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</si>
  <si>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</si>
  <si>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</si>
  <si>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</si>
  <si>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</si>
  <si>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</si>
  <si>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</si>
  <si>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</si>
  <si>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</si>
  <si>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</si>
  <si>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</si>
  <si>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</si>
  <si>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</si>
  <si>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</si>
  <si>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</si>
  <si>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</si>
  <si>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</si>
  <si>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</si>
  <si>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</si>
  <si>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</si>
  <si>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</si>
  <si>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</si>
  <si>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</si>
  <si>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</si>
  <si>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</si>
  <si>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</si>
  <si>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</si>
  <si>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</si>
  <si>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</si>
  <si>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</si>
  <si>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</si>
  <si>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</si>
  <si>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</si>
  <si>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</si>
  <si>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</si>
  <si>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</si>
  <si>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</si>
  <si>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</si>
  <si>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</si>
  <si>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</si>
  <si>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</si>
  <si>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</si>
  <si>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</si>
  <si>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</si>
  <si>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</si>
  <si>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</si>
  <si>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</si>
  <si>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</si>
  <si>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</si>
  <si>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</si>
  <si>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</si>
  <si>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</si>
  <si>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</si>
  <si>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</si>
  <si>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</si>
  <si>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</si>
  <si>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</si>
  <si>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</si>
  <si>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</si>
  <si>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</si>
  <si>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</si>
  <si>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</si>
  <si>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</si>
  <si>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</si>
  <si>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</si>
  <si>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</si>
  <si>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</si>
  <si>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</si>
  <si>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</si>
  <si>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</si>
  <si>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</si>
  <si>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</si>
  <si>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</si>
  <si>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</si>
  <si>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</si>
  <si>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</si>
  <si>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</si>
  <si>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ОУД.14</t>
  </si>
  <si>
    <t>Математическое моделирование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</si>
  <si>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 </t>
    </r>
    <r>
      <rPr>
        <b/>
        <u/>
        <sz val="16"/>
        <rFont val="Times New Roman"/>
        <family val="1"/>
        <charset val="204"/>
      </rPr>
      <t xml:space="preserve">23.02.03 Техническое обслуживание и ремонт автомобильного транспорта </t>
    </r>
  </si>
  <si>
    <t>МДК.01.03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</si>
  <si>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</si>
  <si>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16</t>
    </r>
    <r>
      <rPr>
        <sz val="14"/>
        <rFont val="Times New Roman"/>
        <family val="1"/>
        <charset val="204"/>
      </rPr>
      <t xml:space="preserve"> г.                      </t>
    </r>
  </si>
  <si>
    <t>государственного бюджетного профессионального                       образовательного учреждения Ростовской области                               «Таганрогский авиационный колледж имени В.М. Петлякова»</t>
  </si>
  <si>
    <t xml:space="preserve">среднего общего образования </t>
  </si>
  <si>
    <t>-/-/-/-/-/ДЗ</t>
  </si>
  <si>
    <t>-/З/-/З/-/ДЗ</t>
  </si>
  <si>
    <t>производственной практики</t>
  </si>
  <si>
    <t>Профессиональный учебный цикл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</si>
  <si>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</si>
  <si>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</si>
  <si>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</si>
  <si>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</si>
  <si>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2/4/0</t>
  </si>
  <si>
    <t>3                   семестр 16 нед.</t>
  </si>
  <si>
    <t>5                   семестр 16 нед.</t>
  </si>
  <si>
    <t>7                   семестр 17 нед.</t>
  </si>
  <si>
    <t>обучение по учебным циклам</t>
  </si>
  <si>
    <t>Коээфициент практикоориентированности</t>
  </si>
  <si>
    <t>Выполнение работ по профессии рабочего, должности служащего "Слесарь по ремонту автомобилей"</t>
  </si>
  <si>
    <t>ОП.12</t>
  </si>
  <si>
    <t>ДЗ/З</t>
  </si>
  <si>
    <t>-/ДЗ*</t>
  </si>
  <si>
    <t>-/Э*</t>
  </si>
  <si>
    <t>ДЗ*</t>
  </si>
  <si>
    <t>ДЗ/Э*</t>
  </si>
  <si>
    <t>1/10/3</t>
  </si>
  <si>
    <t>Основы предпринимательской деятельности</t>
  </si>
  <si>
    <t>ДЗ/Э</t>
  </si>
  <si>
    <t>МДК.02.02</t>
  </si>
  <si>
    <t>Бережливое производство</t>
  </si>
  <si>
    <t>4                   семестр 23 нед.</t>
  </si>
  <si>
    <t>6                   семестр 23 нед.</t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</si>
  <si>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</si>
  <si>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</si>
  <si>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t>Ремонт автомобилей</t>
  </si>
  <si>
    <t>Особенности технического обслуживания и ремонта автомобилей импортного производства</t>
  </si>
  <si>
    <t>Разработка рабочего проекта с применением ИКТ</t>
  </si>
  <si>
    <t>Экономика автотранспортного предприятия</t>
  </si>
  <si>
    <t>8                   семестр 14 нед.</t>
  </si>
  <si>
    <t>МДК.01.04</t>
  </si>
  <si>
    <t>МДК.01.05</t>
  </si>
  <si>
    <t>МДК.02.03</t>
  </si>
  <si>
    <t>-/-/ДЗ</t>
  </si>
  <si>
    <t>-/Э/-/ДЗ</t>
  </si>
  <si>
    <t>-/-/Э</t>
  </si>
  <si>
    <t>ДЗ/ДЗ/ДЗ</t>
  </si>
  <si>
    <t>0/8/4</t>
  </si>
  <si>
    <t>0/23/9</t>
  </si>
  <si>
    <t>00с</t>
  </si>
  <si>
    <t>00м</t>
  </si>
  <si>
    <t>00д</t>
  </si>
  <si>
    <t>-/Э/-/Э</t>
  </si>
  <si>
    <t>0/15/6</t>
  </si>
  <si>
    <t>ДЗ/</t>
  </si>
  <si>
    <t>2. План учебного процесса (основная профессиональная образовательная программа подготовки специалистов среднего звена) 2016г</t>
  </si>
  <si>
    <r>
      <t xml:space="preserve">X </t>
    </r>
    <r>
      <rPr>
        <sz val="8"/>
        <color indexed="8"/>
        <rFont val="Arial Cyr"/>
        <charset val="204"/>
      </rPr>
      <t>П3</t>
    </r>
  </si>
  <si>
    <r>
      <t xml:space="preserve">X </t>
    </r>
    <r>
      <rPr>
        <sz val="8"/>
        <color indexed="8"/>
        <rFont val="Arial Cyr"/>
        <charset val="204"/>
      </rPr>
      <t>П.3</t>
    </r>
  </si>
  <si>
    <r>
      <t xml:space="preserve">X </t>
    </r>
    <r>
      <rPr>
        <sz val="8"/>
        <color indexed="8"/>
        <rFont val="Arial Cyr"/>
        <charset val="204"/>
      </rPr>
      <t>П.2</t>
    </r>
  </si>
  <si>
    <r>
      <t xml:space="preserve">X </t>
    </r>
    <r>
      <rPr>
        <sz val="8"/>
        <color indexed="8"/>
        <rFont val="Arial Cyr"/>
        <charset val="204"/>
      </rPr>
      <t>П.1</t>
    </r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</si>
</sst>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9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6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7" fillId="0" borderId="0" xfId="0" applyNumberFormat="1" applyFont="1" applyProtection="1">
      <protection hidden="1"/>
    </xf>
    <xf numFmtId="49" fontId="20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5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horizontal="center" vertical="center" textRotation="90"/>
    </xf>
    <xf numFmtId="0" fontId="5" fillId="0" borderId="1" xfId="0" quotePrefix="1" applyFont="1" applyBorder="1" applyAlignment="1">
      <alignment horizontal="center"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30" fillId="0" borderId="1" xfId="0" quotePrefix="1" applyFont="1" applyFill="1" applyBorder="1" applyAlignment="1">
      <alignment horizontal="center" vertical="center" wrapText="1"/>
    </xf>
    <xf numFmtId="2" fontId="0" fillId="0" borderId="0" xfId="0" applyNumberFormat="1"/>
    <xf numFmtId="0" fontId="5" fillId="5" borderId="14" xfId="0" applyFont="1" applyFill="1" applyBorder="1"/>
    <xf numFmtId="0" fontId="5" fillId="5" borderId="1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5" xfId="0" quotePrefix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29" fillId="5" borderId="0" xfId="0" applyFont="1" applyFill="1" applyAlignment="1">
      <alignment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5" borderId="0" xfId="0" applyFill="1"/>
    <xf numFmtId="0" fontId="11" fillId="4" borderId="14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4" borderId="0" xfId="0" applyFill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49" fontId="24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24" fillId="6" borderId="5" xfId="0" applyNumberFormat="1" applyFont="1" applyFill="1" applyBorder="1" applyAlignment="1" applyProtection="1">
      <alignment horizontal="center" vertical="center"/>
      <protection locked="0"/>
    </xf>
    <xf numFmtId="49" fontId="24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8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9" borderId="5" xfId="0" applyNumberFormat="1" applyFill="1" applyBorder="1" applyAlignment="1" applyProtection="1">
      <alignment horizontal="center" vertical="center"/>
      <protection hidden="1"/>
    </xf>
    <xf numFmtId="0" fontId="0" fillId="9" borderId="3" xfId="0" applyNumberFormat="1" applyFill="1" applyBorder="1" applyAlignment="1" applyProtection="1">
      <alignment horizontal="center" vertical="center"/>
      <protection hidden="1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66FF66"/>
      <color rgb="FFCC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90" workbookViewId="0">
      <selection activeCell="V7" sqref="V7"/>
    </sheetView>
  </sheetViews>
  <sheetFormatPr defaultRowHeight="12.75"/>
  <sheetData>
    <row r="1" spans="1:15" ht="12.75" customHeight="1">
      <c r="A1" s="142"/>
      <c r="B1" s="142"/>
      <c r="C1" s="142"/>
      <c r="D1" s="142"/>
      <c r="E1" s="142"/>
      <c r="F1" s="95"/>
      <c r="G1" s="95"/>
      <c r="H1" s="95"/>
      <c r="I1" s="95"/>
      <c r="J1" s="142" t="s">
        <v>221</v>
      </c>
      <c r="K1" s="142"/>
      <c r="L1" s="142"/>
      <c r="M1" s="142"/>
      <c r="N1" s="142"/>
    </row>
    <row r="2" spans="1:15" ht="15.75" customHeight="1">
      <c r="A2" s="142"/>
      <c r="B2" s="142"/>
      <c r="C2" s="142"/>
      <c r="D2" s="142"/>
      <c r="E2" s="142"/>
      <c r="F2" s="96"/>
      <c r="G2" s="95"/>
      <c r="H2" s="95"/>
      <c r="I2" s="95"/>
      <c r="J2" s="142"/>
      <c r="K2" s="142"/>
      <c r="L2" s="142"/>
      <c r="M2" s="142"/>
      <c r="N2" s="142"/>
    </row>
    <row r="3" spans="1:15" ht="18.75">
      <c r="A3" s="142"/>
      <c r="B3" s="142"/>
      <c r="C3" s="142"/>
      <c r="D3" s="142"/>
      <c r="E3" s="142"/>
      <c r="F3" s="97"/>
      <c r="G3" s="97"/>
      <c r="H3" s="97"/>
      <c r="I3" s="97"/>
      <c r="J3" s="142"/>
      <c r="K3" s="142"/>
      <c r="L3" s="142"/>
      <c r="M3" s="142"/>
      <c r="N3" s="142"/>
    </row>
    <row r="4" spans="1:15" ht="26.25" customHeight="1">
      <c r="A4" s="142"/>
      <c r="B4" s="142"/>
      <c r="C4" s="142"/>
      <c r="D4" s="142"/>
      <c r="E4" s="142"/>
      <c r="F4" s="95"/>
      <c r="G4" s="95"/>
      <c r="H4" s="95"/>
      <c r="I4" s="95"/>
      <c r="J4" s="142"/>
      <c r="K4" s="142"/>
      <c r="L4" s="142"/>
      <c r="M4" s="142"/>
      <c r="N4" s="142"/>
    </row>
    <row r="7" spans="1:15" ht="25.5">
      <c r="E7" s="144" t="s">
        <v>47</v>
      </c>
      <c r="F7" s="144"/>
      <c r="G7" s="144"/>
      <c r="H7" s="144"/>
      <c r="I7" s="144"/>
      <c r="J7" s="144"/>
    </row>
    <row r="8" spans="1:15" ht="18.75">
      <c r="F8" s="4"/>
      <c r="G8" s="4"/>
      <c r="H8" s="4"/>
      <c r="I8" s="4"/>
      <c r="J8" s="4"/>
    </row>
    <row r="9" spans="1:15" ht="81" customHeight="1">
      <c r="C9" s="143" t="s">
        <v>222</v>
      </c>
      <c r="D9" s="143"/>
      <c r="E9" s="143"/>
      <c r="F9" s="143"/>
      <c r="G9" s="143"/>
      <c r="H9" s="143"/>
      <c r="I9" s="143"/>
      <c r="J9" s="143"/>
      <c r="K9" s="143"/>
      <c r="L9" s="143"/>
      <c r="O9" s="5"/>
    </row>
    <row r="11" spans="1:15" ht="20.25" customHeight="1">
      <c r="C11" s="143" t="s">
        <v>218</v>
      </c>
      <c r="D11" s="143"/>
      <c r="E11" s="143"/>
      <c r="F11" s="143"/>
      <c r="G11" s="143"/>
      <c r="H11" s="143"/>
      <c r="I11" s="143"/>
      <c r="J11" s="143"/>
      <c r="K11" s="143"/>
      <c r="L11" s="143"/>
    </row>
    <row r="12" spans="1:15" ht="41.25" customHeight="1"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43" t="s">
        <v>67</v>
      </c>
      <c r="E14" s="143"/>
      <c r="F14" s="143"/>
      <c r="G14" s="143"/>
      <c r="H14" s="143"/>
      <c r="I14" s="143"/>
      <c r="J14" s="143"/>
      <c r="K14" s="143"/>
    </row>
    <row r="15" spans="1:15" ht="20.25" customHeight="1">
      <c r="D15" s="145"/>
      <c r="E15" s="145"/>
      <c r="F15" s="145"/>
      <c r="G15" s="145"/>
      <c r="H15" s="145"/>
      <c r="I15" s="145"/>
      <c r="J15" s="145"/>
      <c r="K15" s="145"/>
    </row>
    <row r="17" spans="9:14" ht="38.25" customHeight="1">
      <c r="J17" s="146" t="s">
        <v>83</v>
      </c>
      <c r="K17" s="146"/>
      <c r="L17" s="146"/>
      <c r="M17" s="146"/>
      <c r="N17" s="146"/>
    </row>
    <row r="18" spans="9:14" ht="18.75" customHeight="1">
      <c r="J18" s="146" t="s">
        <v>66</v>
      </c>
      <c r="K18" s="146"/>
      <c r="L18" s="146"/>
      <c r="M18" s="146"/>
      <c r="N18" s="146"/>
    </row>
    <row r="19" spans="9:14" ht="36.75" customHeight="1">
      <c r="J19" s="146" t="s">
        <v>84</v>
      </c>
      <c r="K19" s="146"/>
      <c r="L19" s="146"/>
      <c r="M19" s="146"/>
      <c r="N19" s="146"/>
    </row>
    <row r="20" spans="9:14" ht="18.75">
      <c r="J20" s="147" t="s">
        <v>68</v>
      </c>
      <c r="K20" s="146"/>
      <c r="L20" s="146"/>
      <c r="M20" s="146"/>
      <c r="N20" s="146"/>
    </row>
    <row r="22" spans="9:14" ht="18.75">
      <c r="J22" s="146" t="s">
        <v>85</v>
      </c>
      <c r="K22" s="146"/>
      <c r="L22" s="146"/>
      <c r="M22" s="146"/>
      <c r="N22" s="146"/>
    </row>
    <row r="23" spans="9:14">
      <c r="J23" s="147" t="s">
        <v>223</v>
      </c>
      <c r="K23" s="146"/>
      <c r="L23" s="146"/>
      <c r="M23" s="146"/>
      <c r="N23" s="146"/>
    </row>
    <row r="24" spans="9:14">
      <c r="J24" s="146"/>
      <c r="K24" s="146"/>
      <c r="L24" s="146"/>
      <c r="M24" s="146"/>
      <c r="N24" s="146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customSheetViews>
    <customSheetView guid="{2BA2444E-3891-440B-861D-758779839FE0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1"/>
      <headerFooter alignWithMargins="0"/>
    </customSheetView>
    <customSheetView guid="{D3131143-2E0A-45BE-8F18-97DACCEBB08D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2"/>
      <headerFooter alignWithMargins="0"/>
    </customSheetView>
  </customSheetViews>
  <mergeCells count="13">
    <mergeCell ref="J17:N17"/>
    <mergeCell ref="C11:L12"/>
    <mergeCell ref="J22:N22"/>
    <mergeCell ref="J23:N24"/>
    <mergeCell ref="J20:N20"/>
    <mergeCell ref="J19:N19"/>
    <mergeCell ref="J18:N18"/>
    <mergeCell ref="J1:N4"/>
    <mergeCell ref="C9:L9"/>
    <mergeCell ref="E7:J7"/>
    <mergeCell ref="D14:K14"/>
    <mergeCell ref="D15:K15"/>
    <mergeCell ref="A1:E4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5"/>
  <sheetViews>
    <sheetView view="pageBreakPreview" zoomScale="80" zoomScaleNormal="90" zoomScaleSheetLayoutView="80" workbookViewId="0">
      <pane ySplit="7" topLeftCell="A51" activePane="bottomLeft" state="frozen"/>
      <selection activeCell="O41" sqref="O41"/>
      <selection pane="bottomLeft" activeCell="F67" sqref="F67:F72"/>
    </sheetView>
  </sheetViews>
  <sheetFormatPr defaultRowHeight="12.75"/>
  <cols>
    <col min="1" max="1" width="14.7109375" customWidth="1"/>
    <col min="2" max="2" width="68.710937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  <col min="18" max="18" width="9.140625" customWidth="1"/>
    <col min="19" max="19" width="8.28515625" customWidth="1"/>
  </cols>
  <sheetData>
    <row r="1" spans="1:55" ht="15.75">
      <c r="A1" s="203" t="s">
        <v>274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55" ht="16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55" s="31" customFormat="1" ht="30" customHeight="1">
      <c r="A3" s="213" t="s">
        <v>5</v>
      </c>
      <c r="B3" s="169" t="s">
        <v>229</v>
      </c>
      <c r="C3" s="171" t="s">
        <v>6</v>
      </c>
      <c r="D3" s="216" t="s">
        <v>7</v>
      </c>
      <c r="E3" s="217"/>
      <c r="F3" s="217"/>
      <c r="G3" s="217"/>
      <c r="H3" s="217"/>
      <c r="I3" s="218"/>
      <c r="J3" s="204" t="s">
        <v>11</v>
      </c>
      <c r="K3" s="205"/>
      <c r="L3" s="205"/>
      <c r="M3" s="205"/>
      <c r="N3" s="205"/>
      <c r="O3" s="205"/>
      <c r="P3" s="205"/>
      <c r="Q3" s="20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s="31" customFormat="1" ht="30.95" customHeight="1">
      <c r="A4" s="214"/>
      <c r="B4" s="170"/>
      <c r="C4" s="172"/>
      <c r="D4" s="174" t="s">
        <v>8</v>
      </c>
      <c r="E4" s="177" t="s">
        <v>13</v>
      </c>
      <c r="F4" s="166" t="s">
        <v>9</v>
      </c>
      <c r="G4" s="167"/>
      <c r="H4" s="167"/>
      <c r="I4" s="168"/>
      <c r="J4" s="164" t="s">
        <v>2</v>
      </c>
      <c r="K4" s="165"/>
      <c r="L4" s="164" t="s">
        <v>3</v>
      </c>
      <c r="M4" s="202"/>
      <c r="N4" s="164" t="s">
        <v>4</v>
      </c>
      <c r="O4" s="202"/>
      <c r="P4" s="164" t="s">
        <v>49</v>
      </c>
      <c r="Q4" s="209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31" customFormat="1" ht="14.45" customHeight="1">
      <c r="A5" s="214"/>
      <c r="B5" s="170"/>
      <c r="C5" s="172"/>
      <c r="D5" s="175"/>
      <c r="E5" s="172"/>
      <c r="F5" s="174" t="s">
        <v>12</v>
      </c>
      <c r="G5" s="210" t="s">
        <v>10</v>
      </c>
      <c r="H5" s="211"/>
      <c r="I5" s="212"/>
      <c r="J5" s="162" t="s">
        <v>72</v>
      </c>
      <c r="K5" s="162" t="s">
        <v>73</v>
      </c>
      <c r="L5" s="162" t="s">
        <v>233</v>
      </c>
      <c r="M5" s="162" t="s">
        <v>250</v>
      </c>
      <c r="N5" s="162" t="s">
        <v>234</v>
      </c>
      <c r="O5" s="162" t="s">
        <v>251</v>
      </c>
      <c r="P5" s="162" t="s">
        <v>235</v>
      </c>
      <c r="Q5" s="207" t="s">
        <v>258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31" customFormat="1" ht="178.5" customHeight="1">
      <c r="A6" s="215"/>
      <c r="B6" s="163"/>
      <c r="C6" s="173"/>
      <c r="D6" s="176"/>
      <c r="E6" s="173"/>
      <c r="F6" s="176"/>
      <c r="G6" s="93" t="s">
        <v>41</v>
      </c>
      <c r="H6" s="32" t="s">
        <v>42</v>
      </c>
      <c r="I6" s="32" t="s">
        <v>43</v>
      </c>
      <c r="J6" s="163"/>
      <c r="K6" s="163"/>
      <c r="L6" s="163"/>
      <c r="M6" s="163"/>
      <c r="N6" s="163"/>
      <c r="O6" s="163"/>
      <c r="P6" s="163"/>
      <c r="Q6" s="208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40" customFormat="1" ht="15.75">
      <c r="A7" s="43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44">
        <v>17</v>
      </c>
      <c r="S7" s="41" t="s">
        <v>79</v>
      </c>
      <c r="T7" s="41"/>
    </row>
    <row r="8" spans="1:55" s="126" customFormat="1" ht="36" customHeight="1">
      <c r="A8" s="131" t="s">
        <v>14</v>
      </c>
      <c r="B8" s="132" t="s">
        <v>228</v>
      </c>
      <c r="C8" s="133" t="s">
        <v>245</v>
      </c>
      <c r="D8" s="134">
        <f>SUM(D9:D22)</f>
        <v>2106</v>
      </c>
      <c r="E8" s="134">
        <f t="shared" ref="E8:Q8" si="0">SUM(E9:E22)</f>
        <v>702</v>
      </c>
      <c r="F8" s="134">
        <f t="shared" si="0"/>
        <v>1404</v>
      </c>
      <c r="G8" s="134">
        <f t="shared" si="0"/>
        <v>975</v>
      </c>
      <c r="H8" s="134">
        <f t="shared" si="0"/>
        <v>426</v>
      </c>
      <c r="I8" s="134">
        <f t="shared" si="0"/>
        <v>3</v>
      </c>
      <c r="J8" s="134">
        <f t="shared" si="0"/>
        <v>612</v>
      </c>
      <c r="K8" s="134">
        <f t="shared" si="0"/>
        <v>792</v>
      </c>
      <c r="L8" s="134">
        <f t="shared" si="0"/>
        <v>0</v>
      </c>
      <c r="M8" s="134">
        <f t="shared" si="0"/>
        <v>0</v>
      </c>
      <c r="N8" s="134">
        <f t="shared" si="0"/>
        <v>0</v>
      </c>
      <c r="O8" s="134">
        <f t="shared" si="0"/>
        <v>0</v>
      </c>
      <c r="P8" s="134">
        <f t="shared" si="0"/>
        <v>0</v>
      </c>
      <c r="Q8" s="135">
        <f t="shared" si="0"/>
        <v>0</v>
      </c>
      <c r="S8" s="148" t="s">
        <v>80</v>
      </c>
      <c r="T8" s="148"/>
    </row>
    <row r="9" spans="1:55" ht="18" customHeight="1">
      <c r="A9" s="45" t="s">
        <v>199</v>
      </c>
      <c r="B9" s="11" t="s">
        <v>200</v>
      </c>
      <c r="C9" s="12" t="s">
        <v>247</v>
      </c>
      <c r="D9" s="10">
        <f t="shared" ref="D9:D22" si="1">E9+F9</f>
        <v>293</v>
      </c>
      <c r="E9" s="10">
        <v>98</v>
      </c>
      <c r="F9" s="10">
        <f t="shared" ref="F9:F22" si="2">J9+K9+L9+M9+N9+O9</f>
        <v>195</v>
      </c>
      <c r="G9" s="10">
        <f t="shared" ref="G9:G22" si="3">F9-H9-I9</f>
        <v>195</v>
      </c>
      <c r="H9" s="10">
        <v>0</v>
      </c>
      <c r="I9" s="10">
        <v>0</v>
      </c>
      <c r="J9" s="10">
        <v>91</v>
      </c>
      <c r="K9" s="10">
        <v>104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46">
        <v>0</v>
      </c>
      <c r="S9" s="42">
        <f>SUM(J9:J22)/17</f>
        <v>36</v>
      </c>
      <c r="T9" s="42">
        <f>SUM(K9:K22)/22</f>
        <v>36</v>
      </c>
    </row>
    <row r="10" spans="1:55" ht="18" customHeight="1">
      <c r="A10" s="45" t="s">
        <v>201</v>
      </c>
      <c r="B10" s="11" t="s">
        <v>23</v>
      </c>
      <c r="C10" s="12" t="s">
        <v>70</v>
      </c>
      <c r="D10" s="10">
        <f t="shared" si="1"/>
        <v>175</v>
      </c>
      <c r="E10" s="10">
        <v>58</v>
      </c>
      <c r="F10" s="10">
        <f t="shared" si="2"/>
        <v>117</v>
      </c>
      <c r="G10" s="10">
        <f t="shared" si="3"/>
        <v>2</v>
      </c>
      <c r="H10" s="10">
        <v>115</v>
      </c>
      <c r="I10" s="10">
        <v>0</v>
      </c>
      <c r="J10" s="10">
        <v>58</v>
      </c>
      <c r="K10" s="10">
        <v>59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46">
        <v>0</v>
      </c>
    </row>
    <row r="11" spans="1:55" ht="18" customHeight="1">
      <c r="A11" s="47" t="s">
        <v>202</v>
      </c>
      <c r="B11" s="23" t="s">
        <v>203</v>
      </c>
      <c r="C11" s="30" t="s">
        <v>242</v>
      </c>
      <c r="D11" s="13">
        <f t="shared" si="1"/>
        <v>351</v>
      </c>
      <c r="E11" s="13">
        <v>117</v>
      </c>
      <c r="F11" s="13">
        <f t="shared" si="2"/>
        <v>234</v>
      </c>
      <c r="G11" s="13">
        <f>F11-H11-I11</f>
        <v>156</v>
      </c>
      <c r="H11" s="13">
        <v>78</v>
      </c>
      <c r="I11" s="13">
        <v>0</v>
      </c>
      <c r="J11" s="13">
        <v>112</v>
      </c>
      <c r="K11" s="13">
        <v>122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48">
        <v>0</v>
      </c>
    </row>
    <row r="12" spans="1:55" ht="18" customHeight="1">
      <c r="A12" s="45" t="s">
        <v>204</v>
      </c>
      <c r="B12" s="11" t="s">
        <v>22</v>
      </c>
      <c r="C12" s="12" t="s">
        <v>70</v>
      </c>
      <c r="D12" s="10">
        <f t="shared" si="1"/>
        <v>176</v>
      </c>
      <c r="E12" s="10">
        <v>59</v>
      </c>
      <c r="F12" s="10">
        <f t="shared" si="2"/>
        <v>117</v>
      </c>
      <c r="G12" s="10">
        <f t="shared" si="3"/>
        <v>117</v>
      </c>
      <c r="H12" s="10">
        <v>0</v>
      </c>
      <c r="I12" s="10">
        <v>0</v>
      </c>
      <c r="J12" s="10">
        <v>34</v>
      </c>
      <c r="K12" s="10">
        <v>83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46">
        <v>0</v>
      </c>
    </row>
    <row r="13" spans="1:55" ht="18" customHeight="1">
      <c r="A13" s="45" t="s">
        <v>205</v>
      </c>
      <c r="B13" s="11" t="s">
        <v>24</v>
      </c>
      <c r="C13" s="12" t="s">
        <v>240</v>
      </c>
      <c r="D13" s="10">
        <f t="shared" si="1"/>
        <v>176</v>
      </c>
      <c r="E13" s="10">
        <v>59</v>
      </c>
      <c r="F13" s="10">
        <f>J13+K13+L13+M13+N13+O13</f>
        <v>117</v>
      </c>
      <c r="G13" s="10">
        <f t="shared" si="3"/>
        <v>2</v>
      </c>
      <c r="H13" s="10">
        <v>115</v>
      </c>
      <c r="I13" s="10">
        <v>0</v>
      </c>
      <c r="J13" s="10">
        <v>51</v>
      </c>
      <c r="K13" s="10">
        <v>66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46">
        <v>0</v>
      </c>
    </row>
    <row r="14" spans="1:55" ht="18" customHeight="1">
      <c r="A14" s="45" t="s">
        <v>206</v>
      </c>
      <c r="B14" s="11" t="s">
        <v>71</v>
      </c>
      <c r="C14" s="12" t="s">
        <v>70</v>
      </c>
      <c r="D14" s="10">
        <f t="shared" si="1"/>
        <v>105</v>
      </c>
      <c r="E14" s="10">
        <v>35</v>
      </c>
      <c r="F14" s="10">
        <f t="shared" si="2"/>
        <v>70</v>
      </c>
      <c r="G14" s="10">
        <f t="shared" si="3"/>
        <v>50</v>
      </c>
      <c r="H14" s="10">
        <v>20</v>
      </c>
      <c r="I14" s="10">
        <v>0</v>
      </c>
      <c r="J14" s="10">
        <v>32</v>
      </c>
      <c r="K14" s="10">
        <v>38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46">
        <v>0</v>
      </c>
    </row>
    <row r="15" spans="1:55" ht="18" customHeight="1">
      <c r="A15" s="45" t="s">
        <v>207</v>
      </c>
      <c r="B15" s="11" t="s">
        <v>89</v>
      </c>
      <c r="C15" s="12" t="s">
        <v>70</v>
      </c>
      <c r="D15" s="10">
        <f t="shared" si="1"/>
        <v>150</v>
      </c>
      <c r="E15" s="10">
        <v>50</v>
      </c>
      <c r="F15" s="10">
        <f t="shared" si="2"/>
        <v>100</v>
      </c>
      <c r="G15" s="10">
        <f t="shared" si="3"/>
        <v>70</v>
      </c>
      <c r="H15" s="10">
        <v>30</v>
      </c>
      <c r="I15" s="10">
        <v>0</v>
      </c>
      <c r="J15" s="10">
        <v>34</v>
      </c>
      <c r="K15" s="10">
        <v>66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46">
        <v>0</v>
      </c>
    </row>
    <row r="16" spans="1:55" ht="18" customHeight="1">
      <c r="A16" s="45" t="s">
        <v>208</v>
      </c>
      <c r="B16" s="11" t="s">
        <v>88</v>
      </c>
      <c r="C16" s="12" t="s">
        <v>69</v>
      </c>
      <c r="D16" s="10">
        <f t="shared" si="1"/>
        <v>181</v>
      </c>
      <c r="E16" s="10">
        <v>60</v>
      </c>
      <c r="F16" s="10">
        <f t="shared" si="2"/>
        <v>121</v>
      </c>
      <c r="G16" s="10">
        <f t="shared" si="3"/>
        <v>91</v>
      </c>
      <c r="H16" s="10">
        <v>30</v>
      </c>
      <c r="I16" s="10">
        <v>0</v>
      </c>
      <c r="J16" s="10">
        <v>68</v>
      </c>
      <c r="K16" s="10">
        <v>53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46">
        <v>0</v>
      </c>
    </row>
    <row r="17" spans="1:23" ht="18" customHeight="1">
      <c r="A17" s="45" t="s">
        <v>209</v>
      </c>
      <c r="B17" s="11" t="s">
        <v>86</v>
      </c>
      <c r="C17" s="12" t="s">
        <v>241</v>
      </c>
      <c r="D17" s="10">
        <f t="shared" si="1"/>
        <v>117</v>
      </c>
      <c r="E17" s="10">
        <v>39</v>
      </c>
      <c r="F17" s="10">
        <f t="shared" si="2"/>
        <v>78</v>
      </c>
      <c r="G17" s="10">
        <f>F17-H17-I17</f>
        <v>55</v>
      </c>
      <c r="H17" s="10">
        <v>20</v>
      </c>
      <c r="I17" s="10">
        <v>3</v>
      </c>
      <c r="J17" s="10">
        <v>43</v>
      </c>
      <c r="K17" s="10">
        <v>35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46">
        <v>0</v>
      </c>
    </row>
    <row r="18" spans="1:23" ht="18" customHeight="1">
      <c r="A18" s="45" t="s">
        <v>210</v>
      </c>
      <c r="B18" s="11" t="s">
        <v>114</v>
      </c>
      <c r="C18" s="12" t="s">
        <v>70</v>
      </c>
      <c r="D18" s="10">
        <f t="shared" si="1"/>
        <v>162</v>
      </c>
      <c r="E18" s="10">
        <v>54</v>
      </c>
      <c r="F18" s="10">
        <f t="shared" si="2"/>
        <v>108</v>
      </c>
      <c r="G18" s="10">
        <f t="shared" si="3"/>
        <v>108</v>
      </c>
      <c r="H18" s="10">
        <v>0</v>
      </c>
      <c r="I18" s="10">
        <v>0</v>
      </c>
      <c r="J18" s="10">
        <v>26</v>
      </c>
      <c r="K18" s="10">
        <v>82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46">
        <v>0</v>
      </c>
    </row>
    <row r="19" spans="1:23" s="25" customFormat="1" ht="18" customHeight="1">
      <c r="A19" s="47" t="s">
        <v>211</v>
      </c>
      <c r="B19" s="23" t="s">
        <v>87</v>
      </c>
      <c r="C19" s="94" t="s">
        <v>243</v>
      </c>
      <c r="D19" s="24">
        <f t="shared" si="1"/>
        <v>54</v>
      </c>
      <c r="E19" s="24">
        <v>18</v>
      </c>
      <c r="F19" s="13">
        <f t="shared" si="2"/>
        <v>36</v>
      </c>
      <c r="G19" s="24">
        <f t="shared" si="3"/>
        <v>36</v>
      </c>
      <c r="H19" s="24">
        <v>0</v>
      </c>
      <c r="I19" s="24">
        <v>0</v>
      </c>
      <c r="J19" s="24">
        <v>0</v>
      </c>
      <c r="K19" s="24">
        <v>36</v>
      </c>
      <c r="L19" s="24">
        <v>0</v>
      </c>
      <c r="M19" s="24">
        <v>0</v>
      </c>
      <c r="N19" s="13">
        <v>0</v>
      </c>
      <c r="O19" s="13">
        <v>0</v>
      </c>
      <c r="P19" s="13">
        <v>0</v>
      </c>
      <c r="Q19" s="48">
        <v>0</v>
      </c>
    </row>
    <row r="20" spans="1:23" ht="18" customHeight="1">
      <c r="A20" s="45" t="s">
        <v>212</v>
      </c>
      <c r="B20" s="11" t="s">
        <v>213</v>
      </c>
      <c r="C20" s="27" t="s">
        <v>55</v>
      </c>
      <c r="D20" s="24">
        <f t="shared" si="1"/>
        <v>54</v>
      </c>
      <c r="E20" s="10">
        <v>18</v>
      </c>
      <c r="F20" s="10">
        <f t="shared" si="2"/>
        <v>36</v>
      </c>
      <c r="G20" s="10">
        <f t="shared" si="3"/>
        <v>36</v>
      </c>
      <c r="H20" s="10">
        <v>0</v>
      </c>
      <c r="I20" s="10">
        <v>0</v>
      </c>
      <c r="J20" s="10">
        <v>30</v>
      </c>
      <c r="K20" s="10">
        <v>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46">
        <v>0</v>
      </c>
    </row>
    <row r="21" spans="1:23" ht="18" customHeight="1">
      <c r="A21" s="47" t="s">
        <v>214</v>
      </c>
      <c r="B21" s="11" t="s">
        <v>215</v>
      </c>
      <c r="C21" s="94" t="s">
        <v>70</v>
      </c>
      <c r="D21" s="24">
        <f t="shared" si="1"/>
        <v>54</v>
      </c>
      <c r="E21" s="10">
        <v>18</v>
      </c>
      <c r="F21" s="10">
        <f t="shared" si="2"/>
        <v>36</v>
      </c>
      <c r="G21" s="10">
        <f t="shared" si="3"/>
        <v>28</v>
      </c>
      <c r="H21" s="10">
        <v>8</v>
      </c>
      <c r="I21" s="10">
        <v>0</v>
      </c>
      <c r="J21" s="10">
        <v>16</v>
      </c>
      <c r="K21" s="10">
        <v>20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46">
        <v>0</v>
      </c>
    </row>
    <row r="22" spans="1:23" ht="18" customHeight="1">
      <c r="A22" s="45" t="s">
        <v>216</v>
      </c>
      <c r="B22" s="11" t="s">
        <v>217</v>
      </c>
      <c r="C22" s="94" t="s">
        <v>244</v>
      </c>
      <c r="D22" s="24">
        <f t="shared" si="1"/>
        <v>58</v>
      </c>
      <c r="E22" s="10">
        <v>19</v>
      </c>
      <c r="F22" s="10">
        <f t="shared" si="2"/>
        <v>39</v>
      </c>
      <c r="G22" s="10">
        <f t="shared" si="3"/>
        <v>29</v>
      </c>
      <c r="H22" s="10">
        <v>10</v>
      </c>
      <c r="I22" s="10">
        <v>0</v>
      </c>
      <c r="J22" s="10">
        <v>17</v>
      </c>
      <c r="K22" s="10">
        <v>22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46">
        <v>0</v>
      </c>
    </row>
    <row r="23" spans="1:23" s="126" customFormat="1" ht="36" customHeight="1">
      <c r="A23" s="122" t="s">
        <v>16</v>
      </c>
      <c r="B23" s="123" t="s">
        <v>230</v>
      </c>
      <c r="C23" s="124" t="s">
        <v>232</v>
      </c>
      <c r="D23" s="125">
        <f>SUM(D24:D27)</f>
        <v>642</v>
      </c>
      <c r="E23" s="125">
        <f>SUM(E24:E27)</f>
        <v>214</v>
      </c>
      <c r="F23" s="125">
        <f>SUM(F24:F27)</f>
        <v>428</v>
      </c>
      <c r="G23" s="125">
        <f>SUM(G24:G27)</f>
        <v>20</v>
      </c>
      <c r="H23" s="125">
        <f>SUM(H24:H27)</f>
        <v>408</v>
      </c>
      <c r="I23" s="125">
        <f t="shared" ref="I23:Q23" si="4">SUM(I24:I27)</f>
        <v>0</v>
      </c>
      <c r="J23" s="125">
        <f t="shared" si="4"/>
        <v>0</v>
      </c>
      <c r="K23" s="125">
        <f t="shared" si="4"/>
        <v>0</v>
      </c>
      <c r="L23" s="125">
        <f t="shared" si="4"/>
        <v>96</v>
      </c>
      <c r="M23" s="125">
        <f t="shared" si="4"/>
        <v>96</v>
      </c>
      <c r="N23" s="125">
        <f t="shared" si="4"/>
        <v>56</v>
      </c>
      <c r="O23" s="125">
        <f t="shared" si="4"/>
        <v>60</v>
      </c>
      <c r="P23" s="125">
        <f t="shared" si="4"/>
        <v>64</v>
      </c>
      <c r="Q23" s="125">
        <f t="shared" si="4"/>
        <v>56</v>
      </c>
      <c r="S23" s="148" t="s">
        <v>81</v>
      </c>
      <c r="T23" s="148"/>
    </row>
    <row r="24" spans="1:23" ht="18" customHeight="1">
      <c r="A24" s="45" t="s">
        <v>17</v>
      </c>
      <c r="B24" s="11" t="s">
        <v>18</v>
      </c>
      <c r="C24" s="10" t="s">
        <v>55</v>
      </c>
      <c r="D24" s="75">
        <f>E24+F24</f>
        <v>56</v>
      </c>
      <c r="E24" s="82">
        <v>8</v>
      </c>
      <c r="F24" s="75">
        <f>J24+K24+L24+M24+N24+O24+P24+Q24</f>
        <v>48</v>
      </c>
      <c r="G24" s="75">
        <f>F24-H24</f>
        <v>14</v>
      </c>
      <c r="H24" s="82">
        <v>34</v>
      </c>
      <c r="I24" s="82">
        <v>0</v>
      </c>
      <c r="J24" s="82">
        <v>0</v>
      </c>
      <c r="K24" s="82">
        <v>0</v>
      </c>
      <c r="L24" s="82">
        <v>0</v>
      </c>
      <c r="M24" s="82">
        <v>48</v>
      </c>
      <c r="N24" s="82">
        <v>0</v>
      </c>
      <c r="O24" s="82">
        <v>0</v>
      </c>
      <c r="P24" s="82">
        <v>0</v>
      </c>
      <c r="Q24" s="83">
        <v>0</v>
      </c>
      <c r="S24" s="54">
        <f>SUM(L24:L27,L29:L30,L33:L44,L47:L52,L54:L57,L59:L61)/16</f>
        <v>36</v>
      </c>
      <c r="T24" s="54">
        <f>SUM(M24:M27,M29:M30,M33:M44,M47:M52,M54:M57,M59:M61)/23</f>
        <v>36</v>
      </c>
      <c r="U24" s="41"/>
    </row>
    <row r="25" spans="1:23" ht="18" customHeight="1">
      <c r="A25" s="45" t="s">
        <v>19</v>
      </c>
      <c r="B25" s="11" t="s">
        <v>22</v>
      </c>
      <c r="C25" s="10" t="s">
        <v>55</v>
      </c>
      <c r="D25" s="75">
        <f>E25+F25</f>
        <v>58</v>
      </c>
      <c r="E25" s="82">
        <v>10</v>
      </c>
      <c r="F25" s="75">
        <f>J25+K25+L25+M25+N25+O25+P25+Q25</f>
        <v>48</v>
      </c>
      <c r="G25" s="75">
        <f>F25-H25</f>
        <v>4</v>
      </c>
      <c r="H25" s="82">
        <v>44</v>
      </c>
      <c r="I25" s="82">
        <v>0</v>
      </c>
      <c r="J25" s="82">
        <v>0</v>
      </c>
      <c r="K25" s="82">
        <v>0</v>
      </c>
      <c r="L25" s="82">
        <v>48</v>
      </c>
      <c r="M25" s="82">
        <v>0</v>
      </c>
      <c r="N25" s="82">
        <v>0</v>
      </c>
      <c r="O25" s="82">
        <v>0</v>
      </c>
      <c r="P25" s="82">
        <v>0</v>
      </c>
      <c r="Q25" s="83">
        <v>0</v>
      </c>
      <c r="S25" s="160" t="s">
        <v>82</v>
      </c>
      <c r="T25" s="160"/>
    </row>
    <row r="26" spans="1:23" s="26" customFormat="1" ht="18" customHeight="1">
      <c r="A26" s="47" t="s">
        <v>20</v>
      </c>
      <c r="B26" s="28" t="s">
        <v>23</v>
      </c>
      <c r="C26" s="98" t="s">
        <v>224</v>
      </c>
      <c r="D26" s="76">
        <f>E26+F26</f>
        <v>196</v>
      </c>
      <c r="E26" s="84">
        <v>30</v>
      </c>
      <c r="F26" s="76">
        <f>J26+K26+L26+M26+N26+O26+P26+Q26</f>
        <v>166</v>
      </c>
      <c r="G26" s="76">
        <f>F26-H26</f>
        <v>0</v>
      </c>
      <c r="H26" s="84">
        <v>166</v>
      </c>
      <c r="I26" s="84">
        <v>0</v>
      </c>
      <c r="J26" s="84">
        <v>0</v>
      </c>
      <c r="K26" s="84">
        <v>0</v>
      </c>
      <c r="L26" s="84">
        <v>24</v>
      </c>
      <c r="M26" s="84">
        <v>24</v>
      </c>
      <c r="N26" s="84">
        <v>28</v>
      </c>
      <c r="O26" s="84">
        <v>30</v>
      </c>
      <c r="P26" s="84">
        <v>32</v>
      </c>
      <c r="Q26" s="85">
        <v>28</v>
      </c>
      <c r="R26" s="29"/>
      <c r="S26" s="54">
        <f>SUM(N24:N27,N29:N30,N33:N44,N47:N52,N54:N57,N59:N61)/16</f>
        <v>36</v>
      </c>
      <c r="T26" s="54">
        <f>SUM(O24:O27,O29:O30,O33:O44,O47:O52,O54:O57,O59:O61)/23</f>
        <v>36</v>
      </c>
      <c r="U26" s="54"/>
      <c r="V26" s="29"/>
      <c r="W26" s="29"/>
    </row>
    <row r="27" spans="1:23" s="26" customFormat="1" ht="18" customHeight="1">
      <c r="A27" s="47" t="s">
        <v>21</v>
      </c>
      <c r="B27" s="28" t="s">
        <v>24</v>
      </c>
      <c r="C27" s="98" t="s">
        <v>225</v>
      </c>
      <c r="D27" s="76">
        <f>E27+F27</f>
        <v>332</v>
      </c>
      <c r="E27" s="84">
        <v>166</v>
      </c>
      <c r="F27" s="76">
        <f>J27+K27+L27+M27+N27+O27+P27+Q27</f>
        <v>166</v>
      </c>
      <c r="G27" s="76">
        <f>F27-H27</f>
        <v>2</v>
      </c>
      <c r="H27" s="84">
        <v>164</v>
      </c>
      <c r="I27" s="84">
        <v>0</v>
      </c>
      <c r="J27" s="84">
        <v>0</v>
      </c>
      <c r="K27" s="84">
        <v>0</v>
      </c>
      <c r="L27" s="84">
        <v>24</v>
      </c>
      <c r="M27" s="84">
        <v>24</v>
      </c>
      <c r="N27" s="84">
        <v>28</v>
      </c>
      <c r="O27" s="84">
        <v>30</v>
      </c>
      <c r="P27" s="84">
        <v>32</v>
      </c>
      <c r="Q27" s="85">
        <v>28</v>
      </c>
      <c r="S27" s="161" t="s">
        <v>111</v>
      </c>
      <c r="T27" s="161"/>
    </row>
    <row r="28" spans="1:23" s="126" customFormat="1" ht="36" customHeight="1">
      <c r="A28" s="122" t="s">
        <v>25</v>
      </c>
      <c r="B28" s="123" t="s">
        <v>231</v>
      </c>
      <c r="C28" s="130" t="s">
        <v>65</v>
      </c>
      <c r="D28" s="125">
        <f>SUM(D29:D30)</f>
        <v>198</v>
      </c>
      <c r="E28" s="125">
        <f t="shared" ref="E28:Q28" si="5">SUM(E29:E30)</f>
        <v>66</v>
      </c>
      <c r="F28" s="125">
        <f t="shared" si="5"/>
        <v>132</v>
      </c>
      <c r="G28" s="125">
        <f t="shared" si="5"/>
        <v>78</v>
      </c>
      <c r="H28" s="125">
        <f t="shared" si="5"/>
        <v>54</v>
      </c>
      <c r="I28" s="125">
        <f t="shared" si="5"/>
        <v>0</v>
      </c>
      <c r="J28" s="125">
        <f t="shared" si="5"/>
        <v>0</v>
      </c>
      <c r="K28" s="125">
        <f t="shared" si="5"/>
        <v>0</v>
      </c>
      <c r="L28" s="125">
        <f t="shared" si="5"/>
        <v>132</v>
      </c>
      <c r="M28" s="125">
        <f t="shared" si="5"/>
        <v>0</v>
      </c>
      <c r="N28" s="125">
        <f t="shared" si="5"/>
        <v>0</v>
      </c>
      <c r="O28" s="125">
        <f t="shared" si="5"/>
        <v>0</v>
      </c>
      <c r="P28" s="125">
        <f t="shared" si="5"/>
        <v>0</v>
      </c>
      <c r="Q28" s="125">
        <f t="shared" si="5"/>
        <v>0</v>
      </c>
      <c r="S28" s="126">
        <f>SUM(P24:P27,P29:P30,P33:P44,P47:P52,P54:P57,P59:P61)/17</f>
        <v>36</v>
      </c>
      <c r="T28" s="126">
        <f>SUM(Q24:Q27,Q29:Q30,Q33:Q44,Q47:Q52,Q54:Q57,Q59:Q61)/14</f>
        <v>36</v>
      </c>
    </row>
    <row r="29" spans="1:23" ht="18" customHeight="1">
      <c r="A29" s="100" t="s">
        <v>26</v>
      </c>
      <c r="B29" s="101" t="s">
        <v>28</v>
      </c>
      <c r="C29" s="102" t="s">
        <v>50</v>
      </c>
      <c r="D29" s="103">
        <f>E29+F29</f>
        <v>108</v>
      </c>
      <c r="E29" s="104">
        <v>36</v>
      </c>
      <c r="F29" s="103">
        <f>J29+K29+L29+M29+N29+O29+P29+Q29</f>
        <v>72</v>
      </c>
      <c r="G29" s="103">
        <f>F29-H29</f>
        <v>52</v>
      </c>
      <c r="H29" s="104">
        <v>20</v>
      </c>
      <c r="I29" s="104">
        <v>0</v>
      </c>
      <c r="J29" s="104">
        <v>0</v>
      </c>
      <c r="K29" s="104">
        <v>0</v>
      </c>
      <c r="L29" s="104">
        <v>72</v>
      </c>
      <c r="M29" s="104">
        <v>0</v>
      </c>
      <c r="N29" s="104">
        <v>0</v>
      </c>
      <c r="O29" s="104">
        <v>0</v>
      </c>
      <c r="P29" s="104">
        <v>0</v>
      </c>
      <c r="Q29" s="105">
        <v>0</v>
      </c>
    </row>
    <row r="30" spans="1:23" ht="18" customHeight="1">
      <c r="A30" s="45" t="s">
        <v>27</v>
      </c>
      <c r="B30" s="11" t="s">
        <v>89</v>
      </c>
      <c r="C30" s="13" t="s">
        <v>55</v>
      </c>
      <c r="D30" s="75">
        <f>E30+F30</f>
        <v>90</v>
      </c>
      <c r="E30" s="82">
        <v>30</v>
      </c>
      <c r="F30" s="75">
        <f>J30+K30+L30+M30+N30+O30+P30+Q30</f>
        <v>60</v>
      </c>
      <c r="G30" s="75">
        <f>F30-H30</f>
        <v>26</v>
      </c>
      <c r="H30" s="82">
        <v>34</v>
      </c>
      <c r="I30" s="82">
        <v>0</v>
      </c>
      <c r="J30" s="82">
        <v>0</v>
      </c>
      <c r="K30" s="82">
        <v>0</v>
      </c>
      <c r="L30" s="82">
        <v>60</v>
      </c>
      <c r="M30" s="82">
        <v>0</v>
      </c>
      <c r="N30" s="82">
        <v>0</v>
      </c>
      <c r="O30" s="82">
        <v>0</v>
      </c>
      <c r="P30" s="82">
        <v>0</v>
      </c>
      <c r="Q30" s="83">
        <v>0</v>
      </c>
    </row>
    <row r="31" spans="1:23" s="129" customFormat="1" ht="36" customHeight="1">
      <c r="A31" s="122" t="s">
        <v>30</v>
      </c>
      <c r="B31" s="127" t="s">
        <v>227</v>
      </c>
      <c r="C31" s="124" t="s">
        <v>267</v>
      </c>
      <c r="D31" s="125">
        <f t="shared" ref="D31:Q31" si="6">D32+D45</f>
        <v>4578</v>
      </c>
      <c r="E31" s="125">
        <f t="shared" si="6"/>
        <v>1214</v>
      </c>
      <c r="F31" s="125">
        <f t="shared" si="6"/>
        <v>3364</v>
      </c>
      <c r="G31" s="125">
        <f t="shared" si="6"/>
        <v>906</v>
      </c>
      <c r="H31" s="125">
        <f t="shared" si="6"/>
        <v>1012</v>
      </c>
      <c r="I31" s="125">
        <f t="shared" si="6"/>
        <v>70</v>
      </c>
      <c r="J31" s="125">
        <f t="shared" si="6"/>
        <v>0</v>
      </c>
      <c r="K31" s="125">
        <f t="shared" si="6"/>
        <v>0</v>
      </c>
      <c r="L31" s="125">
        <f t="shared" si="6"/>
        <v>348</v>
      </c>
      <c r="M31" s="125">
        <f t="shared" si="6"/>
        <v>732</v>
      </c>
      <c r="N31" s="125">
        <f t="shared" si="6"/>
        <v>520</v>
      </c>
      <c r="O31" s="125">
        <f>O32+O45</f>
        <v>768</v>
      </c>
      <c r="P31" s="125">
        <f t="shared" si="6"/>
        <v>548</v>
      </c>
      <c r="Q31" s="125">
        <f t="shared" si="6"/>
        <v>448</v>
      </c>
    </row>
    <row r="32" spans="1:23" s="126" customFormat="1" ht="36" customHeight="1">
      <c r="A32" s="122" t="s">
        <v>15</v>
      </c>
      <c r="B32" s="138" t="s">
        <v>74</v>
      </c>
      <c r="C32" s="124" t="s">
        <v>266</v>
      </c>
      <c r="D32" s="125">
        <f t="shared" ref="D32:Q32" si="7">SUM(D33:D44)</f>
        <v>1532</v>
      </c>
      <c r="E32" s="125">
        <f t="shared" si="7"/>
        <v>510</v>
      </c>
      <c r="F32" s="125">
        <f t="shared" si="7"/>
        <v>1022</v>
      </c>
      <c r="G32" s="125">
        <f t="shared" si="7"/>
        <v>520</v>
      </c>
      <c r="H32" s="125">
        <f t="shared" si="7"/>
        <v>482</v>
      </c>
      <c r="I32" s="125">
        <f t="shared" si="7"/>
        <v>20</v>
      </c>
      <c r="J32" s="125">
        <f t="shared" si="7"/>
        <v>0</v>
      </c>
      <c r="K32" s="125">
        <f t="shared" si="7"/>
        <v>0</v>
      </c>
      <c r="L32" s="125">
        <f t="shared" si="7"/>
        <v>240</v>
      </c>
      <c r="M32" s="125">
        <f t="shared" si="7"/>
        <v>350</v>
      </c>
      <c r="N32" s="125">
        <f t="shared" si="7"/>
        <v>212</v>
      </c>
      <c r="O32" s="125">
        <f>SUM(O33:O44)</f>
        <v>68</v>
      </c>
      <c r="P32" s="125">
        <f>SUM(P33:P44)</f>
        <v>112</v>
      </c>
      <c r="Q32" s="128">
        <f t="shared" si="7"/>
        <v>40</v>
      </c>
    </row>
    <row r="33" spans="1:18" ht="18" customHeight="1">
      <c r="A33" s="45" t="s">
        <v>56</v>
      </c>
      <c r="B33" s="11" t="s">
        <v>90</v>
      </c>
      <c r="C33" s="30" t="s">
        <v>262</v>
      </c>
      <c r="D33" s="75">
        <f t="shared" ref="D33:D43" si="8">E33+F33</f>
        <v>222</v>
      </c>
      <c r="E33" s="82">
        <v>74</v>
      </c>
      <c r="F33" s="75">
        <f t="shared" ref="F33:F43" si="9">J33+K33+L33+M33+N33+O33+P33+Q33</f>
        <v>148</v>
      </c>
      <c r="G33" s="103">
        <f>F33-H33-I33</f>
        <v>60</v>
      </c>
      <c r="H33" s="88">
        <v>88</v>
      </c>
      <c r="I33" s="82">
        <v>0</v>
      </c>
      <c r="J33" s="84">
        <v>0</v>
      </c>
      <c r="K33" s="84">
        <v>0</v>
      </c>
      <c r="L33" s="84">
        <v>38</v>
      </c>
      <c r="M33" s="84">
        <v>48</v>
      </c>
      <c r="N33" s="84">
        <v>62</v>
      </c>
      <c r="O33" s="84">
        <v>0</v>
      </c>
      <c r="P33" s="84">
        <v>0</v>
      </c>
      <c r="Q33" s="85">
        <v>0</v>
      </c>
    </row>
    <row r="34" spans="1:18" ht="18" customHeight="1">
      <c r="A34" s="100" t="s">
        <v>57</v>
      </c>
      <c r="B34" s="101" t="s">
        <v>91</v>
      </c>
      <c r="C34" s="102" t="s">
        <v>264</v>
      </c>
      <c r="D34" s="103">
        <f t="shared" si="8"/>
        <v>258</v>
      </c>
      <c r="E34" s="104">
        <v>86</v>
      </c>
      <c r="F34" s="103">
        <f t="shared" si="9"/>
        <v>172</v>
      </c>
      <c r="G34" s="103">
        <v>72</v>
      </c>
      <c r="H34" s="88">
        <v>80</v>
      </c>
      <c r="I34" s="104">
        <v>20</v>
      </c>
      <c r="J34" s="88">
        <v>0</v>
      </c>
      <c r="K34" s="88">
        <v>0</v>
      </c>
      <c r="L34" s="104">
        <v>58</v>
      </c>
      <c r="M34" s="88">
        <v>60</v>
      </c>
      <c r="N34" s="88">
        <v>54</v>
      </c>
      <c r="O34" s="88">
        <v>0</v>
      </c>
      <c r="P34" s="88">
        <v>0</v>
      </c>
      <c r="Q34" s="107">
        <v>0</v>
      </c>
    </row>
    <row r="35" spans="1:18" ht="18" customHeight="1">
      <c r="A35" s="100" t="s">
        <v>58</v>
      </c>
      <c r="B35" s="101" t="s">
        <v>92</v>
      </c>
      <c r="C35" s="102" t="s">
        <v>69</v>
      </c>
      <c r="D35" s="103">
        <f t="shared" si="8"/>
        <v>198</v>
      </c>
      <c r="E35" s="104">
        <v>66</v>
      </c>
      <c r="F35" s="103">
        <f t="shared" si="9"/>
        <v>132</v>
      </c>
      <c r="G35" s="103">
        <f t="shared" ref="G35:G43" si="10">F35-H35-I35</f>
        <v>72</v>
      </c>
      <c r="H35" s="88">
        <v>60</v>
      </c>
      <c r="I35" s="104">
        <v>0</v>
      </c>
      <c r="J35" s="88">
        <v>0</v>
      </c>
      <c r="K35" s="88">
        <v>0</v>
      </c>
      <c r="L35" s="104">
        <v>72</v>
      </c>
      <c r="M35" s="88">
        <v>60</v>
      </c>
      <c r="N35" s="88">
        <v>0</v>
      </c>
      <c r="O35" s="88">
        <v>0</v>
      </c>
      <c r="P35" s="88">
        <v>0</v>
      </c>
      <c r="Q35" s="107">
        <v>0</v>
      </c>
    </row>
    <row r="36" spans="1:18" ht="18" customHeight="1">
      <c r="A36" s="47" t="s">
        <v>59</v>
      </c>
      <c r="B36" s="14" t="s">
        <v>93</v>
      </c>
      <c r="C36" s="106" t="s">
        <v>50</v>
      </c>
      <c r="D36" s="76">
        <f t="shared" si="8"/>
        <v>108</v>
      </c>
      <c r="E36" s="84">
        <v>36</v>
      </c>
      <c r="F36" s="76">
        <f t="shared" si="9"/>
        <v>72</v>
      </c>
      <c r="G36" s="75">
        <f t="shared" si="10"/>
        <v>42</v>
      </c>
      <c r="H36" s="84">
        <v>30</v>
      </c>
      <c r="I36" s="84">
        <v>0</v>
      </c>
      <c r="J36" s="84">
        <v>0</v>
      </c>
      <c r="K36" s="84">
        <v>0</v>
      </c>
      <c r="L36" s="84">
        <v>72</v>
      </c>
      <c r="M36" s="84">
        <v>0</v>
      </c>
      <c r="N36" s="84">
        <v>0</v>
      </c>
      <c r="O36" s="84">
        <v>0</v>
      </c>
      <c r="P36" s="84">
        <v>0</v>
      </c>
      <c r="Q36" s="85">
        <v>0</v>
      </c>
    </row>
    <row r="37" spans="1:18" ht="18" customHeight="1">
      <c r="A37" s="45" t="s">
        <v>60</v>
      </c>
      <c r="B37" s="11" t="s">
        <v>94</v>
      </c>
      <c r="C37" s="106" t="s">
        <v>55</v>
      </c>
      <c r="D37" s="75">
        <f t="shared" si="8"/>
        <v>96</v>
      </c>
      <c r="E37" s="82">
        <v>32</v>
      </c>
      <c r="F37" s="75">
        <f t="shared" si="9"/>
        <v>64</v>
      </c>
      <c r="G37" s="75">
        <f t="shared" si="10"/>
        <v>26</v>
      </c>
      <c r="H37" s="84">
        <v>38</v>
      </c>
      <c r="I37" s="82">
        <v>0</v>
      </c>
      <c r="J37" s="84">
        <v>0</v>
      </c>
      <c r="K37" s="84">
        <v>0</v>
      </c>
      <c r="L37" s="84">
        <v>0</v>
      </c>
      <c r="M37" s="84">
        <v>64</v>
      </c>
      <c r="N37" s="84">
        <v>0</v>
      </c>
      <c r="O37" s="84">
        <v>0</v>
      </c>
      <c r="P37" s="84">
        <v>0</v>
      </c>
      <c r="Q37" s="85">
        <v>0</v>
      </c>
    </row>
    <row r="38" spans="1:18" ht="18" customHeight="1">
      <c r="A38" s="100" t="s">
        <v>61</v>
      </c>
      <c r="B38" s="101" t="s">
        <v>95</v>
      </c>
      <c r="C38" s="102" t="s">
        <v>55</v>
      </c>
      <c r="D38" s="103">
        <f t="shared" si="8"/>
        <v>144</v>
      </c>
      <c r="E38" s="104">
        <v>48</v>
      </c>
      <c r="F38" s="103">
        <f t="shared" si="9"/>
        <v>96</v>
      </c>
      <c r="G38" s="103">
        <f t="shared" si="10"/>
        <v>46</v>
      </c>
      <c r="H38" s="88">
        <v>50</v>
      </c>
      <c r="I38" s="104">
        <v>0</v>
      </c>
      <c r="J38" s="88">
        <v>0</v>
      </c>
      <c r="K38" s="88">
        <v>0</v>
      </c>
      <c r="L38" s="88">
        <v>0</v>
      </c>
      <c r="M38" s="88">
        <v>0</v>
      </c>
      <c r="N38" s="88">
        <v>96</v>
      </c>
      <c r="O38" s="88">
        <v>0</v>
      </c>
      <c r="P38" s="88">
        <v>0</v>
      </c>
      <c r="Q38" s="107">
        <v>0</v>
      </c>
    </row>
    <row r="39" spans="1:18" ht="18" customHeight="1">
      <c r="A39" s="45" t="s">
        <v>62</v>
      </c>
      <c r="B39" s="14" t="s">
        <v>76</v>
      </c>
      <c r="C39" s="13" t="s">
        <v>55</v>
      </c>
      <c r="D39" s="75">
        <f t="shared" si="8"/>
        <v>75</v>
      </c>
      <c r="E39" s="82">
        <v>25</v>
      </c>
      <c r="F39" s="75">
        <f t="shared" si="9"/>
        <v>50</v>
      </c>
      <c r="G39" s="75">
        <f t="shared" si="10"/>
        <v>34</v>
      </c>
      <c r="H39" s="84">
        <v>16</v>
      </c>
      <c r="I39" s="82">
        <v>0</v>
      </c>
      <c r="J39" s="84">
        <v>0</v>
      </c>
      <c r="K39" s="84">
        <v>0</v>
      </c>
      <c r="L39" s="84">
        <v>0</v>
      </c>
      <c r="M39" s="84">
        <v>50</v>
      </c>
      <c r="N39" s="84">
        <v>0</v>
      </c>
      <c r="O39" s="84">
        <v>0</v>
      </c>
      <c r="P39" s="84">
        <v>0</v>
      </c>
      <c r="Q39" s="85">
        <v>0</v>
      </c>
    </row>
    <row r="40" spans="1:18" ht="18" customHeight="1">
      <c r="A40" s="45" t="s">
        <v>63</v>
      </c>
      <c r="B40" s="11" t="s">
        <v>96</v>
      </c>
      <c r="C40" s="13" t="s">
        <v>55</v>
      </c>
      <c r="D40" s="75">
        <f t="shared" si="8"/>
        <v>58</v>
      </c>
      <c r="E40" s="82">
        <v>18</v>
      </c>
      <c r="F40" s="75">
        <f t="shared" si="9"/>
        <v>40</v>
      </c>
      <c r="G40" s="75">
        <f t="shared" si="10"/>
        <v>22</v>
      </c>
      <c r="H40" s="84">
        <v>18</v>
      </c>
      <c r="I40" s="82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5">
        <v>40</v>
      </c>
    </row>
    <row r="41" spans="1:18" ht="18" customHeight="1">
      <c r="A41" s="100" t="s">
        <v>64</v>
      </c>
      <c r="B41" s="101" t="s">
        <v>29</v>
      </c>
      <c r="C41" s="102" t="s">
        <v>50</v>
      </c>
      <c r="D41" s="103">
        <f t="shared" si="8"/>
        <v>102</v>
      </c>
      <c r="E41" s="104">
        <v>34</v>
      </c>
      <c r="F41" s="103">
        <f t="shared" si="9"/>
        <v>68</v>
      </c>
      <c r="G41" s="103">
        <f t="shared" si="10"/>
        <v>48</v>
      </c>
      <c r="H41" s="88">
        <v>20</v>
      </c>
      <c r="I41" s="104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68</v>
      </c>
      <c r="P41" s="88">
        <v>0</v>
      </c>
      <c r="Q41" s="107">
        <v>0</v>
      </c>
    </row>
    <row r="42" spans="1:18" ht="18" customHeight="1">
      <c r="A42" s="45" t="s">
        <v>97</v>
      </c>
      <c r="B42" s="11" t="s">
        <v>99</v>
      </c>
      <c r="C42" s="102" t="s">
        <v>273</v>
      </c>
      <c r="D42" s="75">
        <f t="shared" si="8"/>
        <v>168</v>
      </c>
      <c r="E42" s="86">
        <v>56</v>
      </c>
      <c r="F42" s="75">
        <f t="shared" si="9"/>
        <v>112</v>
      </c>
      <c r="G42" s="75">
        <f t="shared" si="10"/>
        <v>62</v>
      </c>
      <c r="H42" s="87">
        <v>50</v>
      </c>
      <c r="I42" s="86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8">
        <v>112</v>
      </c>
      <c r="Q42" s="107">
        <v>0</v>
      </c>
    </row>
    <row r="43" spans="1:18" ht="18" customHeight="1">
      <c r="A43" s="45" t="s">
        <v>98</v>
      </c>
      <c r="B43" s="11" t="s">
        <v>75</v>
      </c>
      <c r="C43" s="15" t="s">
        <v>55</v>
      </c>
      <c r="D43" s="75">
        <f t="shared" si="8"/>
        <v>55</v>
      </c>
      <c r="E43" s="86">
        <v>19</v>
      </c>
      <c r="F43" s="75">
        <f t="shared" si="9"/>
        <v>36</v>
      </c>
      <c r="G43" s="75">
        <f t="shared" si="10"/>
        <v>20</v>
      </c>
      <c r="H43" s="87">
        <v>16</v>
      </c>
      <c r="I43" s="86">
        <v>0</v>
      </c>
      <c r="J43" s="84">
        <v>0</v>
      </c>
      <c r="K43" s="84">
        <v>0</v>
      </c>
      <c r="L43" s="84">
        <v>0</v>
      </c>
      <c r="M43" s="84">
        <v>36</v>
      </c>
      <c r="N43" s="84">
        <v>0</v>
      </c>
      <c r="O43" s="84">
        <v>0</v>
      </c>
      <c r="P43" s="84">
        <v>0</v>
      </c>
      <c r="Q43" s="85">
        <v>0</v>
      </c>
    </row>
    <row r="44" spans="1:18" s="91" customFormat="1" ht="18" customHeight="1">
      <c r="A44" s="47" t="s">
        <v>239</v>
      </c>
      <c r="B44" s="108" t="s">
        <v>246</v>
      </c>
      <c r="C44" s="15" t="s">
        <v>55</v>
      </c>
      <c r="D44" s="76">
        <f>E44+F44</f>
        <v>48</v>
      </c>
      <c r="E44" s="87">
        <v>16</v>
      </c>
      <c r="F44" s="76">
        <f>J44+K44+L44+M44+N44+O44+P44+Q44</f>
        <v>32</v>
      </c>
      <c r="G44" s="76">
        <f>F44-H44-I44</f>
        <v>16</v>
      </c>
      <c r="H44" s="87">
        <v>16</v>
      </c>
      <c r="I44" s="87">
        <v>0</v>
      </c>
      <c r="J44" s="13">
        <v>0</v>
      </c>
      <c r="K44" s="13">
        <v>0</v>
      </c>
      <c r="L44" s="13">
        <v>0</v>
      </c>
      <c r="M44" s="13">
        <v>32</v>
      </c>
      <c r="N44" s="13">
        <v>0</v>
      </c>
      <c r="O44" s="13">
        <v>0</v>
      </c>
      <c r="P44" s="13">
        <v>0</v>
      </c>
      <c r="Q44" s="48">
        <v>0</v>
      </c>
      <c r="R44" s="92"/>
    </row>
    <row r="45" spans="1:18" s="126" customFormat="1" ht="36" customHeight="1">
      <c r="A45" s="122" t="s">
        <v>51</v>
      </c>
      <c r="B45" s="138" t="s">
        <v>77</v>
      </c>
      <c r="C45" s="124" t="s">
        <v>272</v>
      </c>
      <c r="D45" s="125">
        <f t="shared" ref="D45:L45" si="11">D46+D53+D58</f>
        <v>3046</v>
      </c>
      <c r="E45" s="125">
        <f t="shared" si="11"/>
        <v>704</v>
      </c>
      <c r="F45" s="125">
        <f t="shared" si="11"/>
        <v>2342</v>
      </c>
      <c r="G45" s="125">
        <f t="shared" si="11"/>
        <v>386</v>
      </c>
      <c r="H45" s="125">
        <f t="shared" si="11"/>
        <v>530</v>
      </c>
      <c r="I45" s="125">
        <f t="shared" si="11"/>
        <v>50</v>
      </c>
      <c r="J45" s="125">
        <f t="shared" si="11"/>
        <v>0</v>
      </c>
      <c r="K45" s="125">
        <f t="shared" si="11"/>
        <v>0</v>
      </c>
      <c r="L45" s="125">
        <f t="shared" si="11"/>
        <v>108</v>
      </c>
      <c r="M45" s="125">
        <f t="shared" ref="M45:P45" si="12">M46+M53+M58</f>
        <v>382</v>
      </c>
      <c r="N45" s="125">
        <f t="shared" si="12"/>
        <v>308</v>
      </c>
      <c r="O45" s="125">
        <f t="shared" si="12"/>
        <v>700</v>
      </c>
      <c r="P45" s="125">
        <f t="shared" si="12"/>
        <v>436</v>
      </c>
      <c r="Q45" s="125">
        <f>Q46+Q53+Q58</f>
        <v>408</v>
      </c>
    </row>
    <row r="46" spans="1:18" s="126" customFormat="1" ht="36" customHeight="1">
      <c r="A46" s="122" t="s">
        <v>31</v>
      </c>
      <c r="B46" s="123" t="s">
        <v>100</v>
      </c>
      <c r="C46" s="124" t="s">
        <v>113</v>
      </c>
      <c r="D46" s="125">
        <f>SUM(D47:D52)</f>
        <v>1816</v>
      </c>
      <c r="E46" s="125">
        <f>SUM(E47:E52)</f>
        <v>558</v>
      </c>
      <c r="F46" s="125">
        <f>SUM(F47:F52)</f>
        <v>1258</v>
      </c>
      <c r="G46" s="125">
        <f>SUM(G47+G48+G51+G52)</f>
        <v>276</v>
      </c>
      <c r="H46" s="125">
        <f>SUM(H47+H48+H51+H52)</f>
        <v>452</v>
      </c>
      <c r="I46" s="125">
        <f>SUM(I47+I48+I51+I52)</f>
        <v>30</v>
      </c>
      <c r="J46" s="125">
        <f>SUM(J47+J48+J51+J52)</f>
        <v>0</v>
      </c>
      <c r="K46" s="125">
        <f>SUM(K47+K48+K51+K52)</f>
        <v>0</v>
      </c>
      <c r="L46" s="125">
        <f t="shared" ref="L46:Q46" si="13">SUM(L47:L52)</f>
        <v>108</v>
      </c>
      <c r="M46" s="125">
        <f t="shared" si="13"/>
        <v>206</v>
      </c>
      <c r="N46" s="125">
        <f t="shared" si="13"/>
        <v>164</v>
      </c>
      <c r="O46" s="125">
        <f t="shared" si="13"/>
        <v>234</v>
      </c>
      <c r="P46" s="125">
        <f t="shared" si="13"/>
        <v>138</v>
      </c>
      <c r="Q46" s="125">
        <f t="shared" si="13"/>
        <v>408</v>
      </c>
    </row>
    <row r="47" spans="1:18" s="121" customFormat="1" ht="18" customHeight="1">
      <c r="A47" s="110" t="s">
        <v>32</v>
      </c>
      <c r="B47" s="115" t="s">
        <v>101</v>
      </c>
      <c r="C47" s="102" t="s">
        <v>271</v>
      </c>
      <c r="D47" s="103">
        <f>SUM(E47:F47)</f>
        <v>510</v>
      </c>
      <c r="E47" s="103">
        <f>F47/2</f>
        <v>170</v>
      </c>
      <c r="F47" s="103">
        <f>SUM(G47:H47)</f>
        <v>340</v>
      </c>
      <c r="G47" s="103">
        <f>SUM(J47:Q47)-H47</f>
        <v>150</v>
      </c>
      <c r="H47" s="103">
        <v>190</v>
      </c>
      <c r="I47" s="103">
        <v>0</v>
      </c>
      <c r="J47" s="103">
        <v>0</v>
      </c>
      <c r="K47" s="103">
        <v>0</v>
      </c>
      <c r="L47" s="103">
        <v>108</v>
      </c>
      <c r="M47" s="103">
        <v>116</v>
      </c>
      <c r="N47" s="103">
        <v>62</v>
      </c>
      <c r="O47" s="103">
        <v>54</v>
      </c>
      <c r="P47" s="103">
        <v>0</v>
      </c>
      <c r="Q47" s="103">
        <v>0</v>
      </c>
    </row>
    <row r="48" spans="1:18" s="113" customFormat="1" ht="18" customHeight="1">
      <c r="A48" s="110" t="s">
        <v>102</v>
      </c>
      <c r="B48" s="111" t="s">
        <v>103</v>
      </c>
      <c r="C48" s="102" t="s">
        <v>263</v>
      </c>
      <c r="D48" s="109">
        <f t="shared" ref="D48:D51" si="14">SUM(E48:F48)</f>
        <v>480</v>
      </c>
      <c r="E48" s="109">
        <f t="shared" ref="E48:E51" si="15">F48/2</f>
        <v>160</v>
      </c>
      <c r="F48" s="109">
        <f t="shared" ref="F48:F51" si="16">SUM(G48:H48)</f>
        <v>320</v>
      </c>
      <c r="G48" s="109">
        <f t="shared" ref="G48:G51" si="17">SUM(J48:Q48)-H48</f>
        <v>124</v>
      </c>
      <c r="H48" s="109">
        <v>196</v>
      </c>
      <c r="I48" s="109">
        <v>30</v>
      </c>
      <c r="J48" s="109">
        <v>0</v>
      </c>
      <c r="K48" s="109">
        <v>0</v>
      </c>
      <c r="L48" s="109">
        <v>0</v>
      </c>
      <c r="M48" s="109">
        <v>90</v>
      </c>
      <c r="N48" s="109">
        <v>102</v>
      </c>
      <c r="O48" s="109">
        <v>76</v>
      </c>
      <c r="P48" s="109">
        <v>52</v>
      </c>
      <c r="Q48" s="109">
        <v>0</v>
      </c>
    </row>
    <row r="49" spans="1:19" s="26" customFormat="1" ht="18" customHeight="1">
      <c r="A49" s="110" t="s">
        <v>219</v>
      </c>
      <c r="B49" s="111" t="s">
        <v>254</v>
      </c>
      <c r="C49" s="102" t="s">
        <v>262</v>
      </c>
      <c r="D49" s="103">
        <f t="shared" si="14"/>
        <v>360</v>
      </c>
      <c r="E49" s="103">
        <f t="shared" si="15"/>
        <v>120</v>
      </c>
      <c r="F49" s="103">
        <f t="shared" si="16"/>
        <v>240</v>
      </c>
      <c r="G49" s="103">
        <f t="shared" si="17"/>
        <v>90</v>
      </c>
      <c r="H49" s="103">
        <v>150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62</v>
      </c>
      <c r="P49" s="103">
        <v>60</v>
      </c>
      <c r="Q49" s="103">
        <v>118</v>
      </c>
    </row>
    <row r="50" spans="1:19" s="26" customFormat="1" ht="31.5">
      <c r="A50" s="110" t="s">
        <v>259</v>
      </c>
      <c r="B50" s="111" t="s">
        <v>255</v>
      </c>
      <c r="C50" s="102" t="s">
        <v>70</v>
      </c>
      <c r="D50" s="109">
        <f t="shared" si="14"/>
        <v>220</v>
      </c>
      <c r="E50" s="109">
        <v>74</v>
      </c>
      <c r="F50" s="109">
        <f t="shared" si="16"/>
        <v>146</v>
      </c>
      <c r="G50" s="109">
        <f t="shared" si="17"/>
        <v>54</v>
      </c>
      <c r="H50" s="109">
        <v>92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146</v>
      </c>
    </row>
    <row r="51" spans="1:19" s="113" customFormat="1" ht="18" customHeight="1">
      <c r="A51" s="110" t="s">
        <v>260</v>
      </c>
      <c r="B51" s="111" t="s">
        <v>256</v>
      </c>
      <c r="C51" s="102" t="s">
        <v>70</v>
      </c>
      <c r="D51" s="103">
        <f t="shared" si="14"/>
        <v>102</v>
      </c>
      <c r="E51" s="103">
        <f t="shared" si="15"/>
        <v>34</v>
      </c>
      <c r="F51" s="103">
        <f t="shared" si="16"/>
        <v>68</v>
      </c>
      <c r="G51" s="103">
        <f t="shared" si="17"/>
        <v>2</v>
      </c>
      <c r="H51" s="103">
        <v>66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42</v>
      </c>
      <c r="P51" s="103">
        <v>26</v>
      </c>
      <c r="Q51" s="103">
        <v>0</v>
      </c>
      <c r="R51" s="114"/>
    </row>
    <row r="52" spans="1:19" ht="18" customHeight="1">
      <c r="A52" s="110" t="s">
        <v>196</v>
      </c>
      <c r="B52" s="115" t="s">
        <v>104</v>
      </c>
      <c r="C52" s="106" t="s">
        <v>55</v>
      </c>
      <c r="D52" s="106">
        <f>F52</f>
        <v>144</v>
      </c>
      <c r="E52" s="116">
        <v>0</v>
      </c>
      <c r="F52" s="116">
        <f>J52+K52+L52+M52+N52+O52+P52+Q52</f>
        <v>144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40">
        <v>144</v>
      </c>
    </row>
    <row r="53" spans="1:19" s="120" customFormat="1" ht="36" customHeight="1">
      <c r="A53" s="122" t="s">
        <v>33</v>
      </c>
      <c r="B53" s="123" t="s">
        <v>105</v>
      </c>
      <c r="C53" s="124" t="s">
        <v>113</v>
      </c>
      <c r="D53" s="125">
        <f>SUM(D54:D57)</f>
        <v>534</v>
      </c>
      <c r="E53" s="125">
        <f>SUM(E54:E57)</f>
        <v>130</v>
      </c>
      <c r="F53" s="125">
        <f>SUM(F54+F55+F56+F57)</f>
        <v>404</v>
      </c>
      <c r="G53" s="125">
        <f>SUM(G54+G56+G57)</f>
        <v>86</v>
      </c>
      <c r="H53" s="125">
        <f>SUM(H54+H56+H57)</f>
        <v>70</v>
      </c>
      <c r="I53" s="125">
        <f>SUM(I54:I57)</f>
        <v>20</v>
      </c>
      <c r="J53" s="125">
        <f>SUM(J54+J56+J57)</f>
        <v>0</v>
      </c>
      <c r="K53" s="125">
        <f>SUM(K54+K56+K57)</f>
        <v>0</v>
      </c>
      <c r="L53" s="125">
        <f t="shared" ref="L53:Q53" si="18">SUM(L54:L57)</f>
        <v>0</v>
      </c>
      <c r="M53" s="125">
        <f t="shared" si="18"/>
        <v>0</v>
      </c>
      <c r="N53" s="125">
        <f t="shared" si="18"/>
        <v>0</v>
      </c>
      <c r="O53" s="125">
        <f t="shared" si="18"/>
        <v>106</v>
      </c>
      <c r="P53" s="125">
        <f t="shared" si="18"/>
        <v>298</v>
      </c>
      <c r="Q53" s="125">
        <f t="shared" si="18"/>
        <v>0</v>
      </c>
    </row>
    <row r="54" spans="1:19" s="113" customFormat="1" ht="18" customHeight="1">
      <c r="A54" s="110" t="s">
        <v>34</v>
      </c>
      <c r="B54" s="111" t="s">
        <v>106</v>
      </c>
      <c r="C54" s="112" t="s">
        <v>55</v>
      </c>
      <c r="D54" s="103">
        <f t="shared" ref="D54" si="19">SUM(E54:F54)</f>
        <v>159</v>
      </c>
      <c r="E54" s="103">
        <f t="shared" ref="E54" si="20">F54/2</f>
        <v>53</v>
      </c>
      <c r="F54" s="103">
        <f t="shared" ref="F54" si="21">SUM(G54:H54)</f>
        <v>106</v>
      </c>
      <c r="G54" s="103">
        <f t="shared" ref="G54:G56" si="22">SUM(J54:Q54)-H54</f>
        <v>56</v>
      </c>
      <c r="H54" s="103">
        <v>50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106</v>
      </c>
      <c r="P54" s="103">
        <v>0</v>
      </c>
      <c r="Q54" s="103">
        <v>0</v>
      </c>
    </row>
    <row r="55" spans="1:19" s="41" customFormat="1" ht="18" customHeight="1">
      <c r="A55" s="110" t="s">
        <v>248</v>
      </c>
      <c r="B55" s="111" t="s">
        <v>257</v>
      </c>
      <c r="C55" s="141" t="s">
        <v>55</v>
      </c>
      <c r="D55" s="109">
        <f t="shared" ref="D55:D56" si="23">E55+F55</f>
        <v>156</v>
      </c>
      <c r="E55" s="88">
        <v>52</v>
      </c>
      <c r="F55" s="109">
        <f t="shared" ref="F55:F56" si="24">J55+K55+L55+M55+N55+O55+P55+Q55</f>
        <v>104</v>
      </c>
      <c r="G55" s="103">
        <f t="shared" si="22"/>
        <v>54</v>
      </c>
      <c r="H55" s="88">
        <v>50</v>
      </c>
      <c r="I55" s="88">
        <v>20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104</v>
      </c>
      <c r="Q55" s="88">
        <v>0</v>
      </c>
    </row>
    <row r="56" spans="1:19" s="113" customFormat="1" ht="18" customHeight="1">
      <c r="A56" s="110" t="s">
        <v>261</v>
      </c>
      <c r="B56" s="111" t="s">
        <v>249</v>
      </c>
      <c r="C56" s="112" t="s">
        <v>55</v>
      </c>
      <c r="D56" s="109">
        <f t="shared" si="23"/>
        <v>75</v>
      </c>
      <c r="E56" s="88">
        <v>25</v>
      </c>
      <c r="F56" s="109">
        <f t="shared" si="24"/>
        <v>50</v>
      </c>
      <c r="G56" s="103">
        <f t="shared" si="22"/>
        <v>30</v>
      </c>
      <c r="H56" s="88">
        <v>20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50</v>
      </c>
      <c r="Q56" s="107">
        <v>0</v>
      </c>
    </row>
    <row r="57" spans="1:19" s="26" customFormat="1" ht="18" customHeight="1">
      <c r="A57" s="110" t="s">
        <v>54</v>
      </c>
      <c r="B57" s="111" t="s">
        <v>107</v>
      </c>
      <c r="C57" s="106" t="s">
        <v>55</v>
      </c>
      <c r="D57" s="106">
        <f>F57</f>
        <v>144</v>
      </c>
      <c r="E57" s="106">
        <v>0</v>
      </c>
      <c r="F57" s="106">
        <f>J57+K57+L57+M57+N57+O57+P57+Q57</f>
        <v>144</v>
      </c>
      <c r="G57" s="103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39">
        <v>144</v>
      </c>
      <c r="Q57" s="118">
        <v>0</v>
      </c>
    </row>
    <row r="58" spans="1:19" s="126" customFormat="1" ht="36" customHeight="1">
      <c r="A58" s="122" t="s">
        <v>35</v>
      </c>
      <c r="B58" s="123" t="s">
        <v>238</v>
      </c>
      <c r="C58" s="124" t="s">
        <v>113</v>
      </c>
      <c r="D58" s="125">
        <f>SUM(D59:D61)</f>
        <v>696</v>
      </c>
      <c r="E58" s="125">
        <f>SUM(E59:E60:E61)</f>
        <v>16</v>
      </c>
      <c r="F58" s="125">
        <f>SUM(F59:F60:F61)</f>
        <v>680</v>
      </c>
      <c r="G58" s="125">
        <f>SUM(G59:G60:G61)</f>
        <v>24</v>
      </c>
      <c r="H58" s="125">
        <f>SUM(H59:H60:H61)</f>
        <v>8</v>
      </c>
      <c r="I58" s="125">
        <f>SUM(I59:I60:I61)</f>
        <v>0</v>
      </c>
      <c r="J58" s="125">
        <f>SUM(J59:J60:J61)</f>
        <v>0</v>
      </c>
      <c r="K58" s="125">
        <f>SUM(K59:K60:K61)</f>
        <v>0</v>
      </c>
      <c r="L58" s="125">
        <f>SUM(L59:L60:L61)</f>
        <v>0</v>
      </c>
      <c r="M58" s="125">
        <f>SUM(M59:M61)</f>
        <v>176</v>
      </c>
      <c r="N58" s="125">
        <f t="shared" ref="N58:Q58" si="25">SUM(N59:N61)</f>
        <v>144</v>
      </c>
      <c r="O58" s="125">
        <f t="shared" si="25"/>
        <v>360</v>
      </c>
      <c r="P58" s="125">
        <f t="shared" si="25"/>
        <v>0</v>
      </c>
      <c r="Q58" s="125">
        <f t="shared" si="25"/>
        <v>0</v>
      </c>
    </row>
    <row r="59" spans="1:19" s="113" customFormat="1" ht="36" customHeight="1">
      <c r="A59" s="110" t="s">
        <v>36</v>
      </c>
      <c r="B59" s="111" t="s">
        <v>108</v>
      </c>
      <c r="C59" s="117" t="s">
        <v>55</v>
      </c>
      <c r="D59" s="109">
        <f>E59+F59</f>
        <v>48</v>
      </c>
      <c r="E59" s="88">
        <v>16</v>
      </c>
      <c r="F59" s="109">
        <f>J59+K59+L59+M59+N59+O59+P59+Q59</f>
        <v>32</v>
      </c>
      <c r="G59" s="109">
        <f t="shared" ref="G59" si="26">F59-H59-I59</f>
        <v>24</v>
      </c>
      <c r="H59" s="88">
        <v>8</v>
      </c>
      <c r="I59" s="88">
        <v>0</v>
      </c>
      <c r="J59" s="88">
        <v>0</v>
      </c>
      <c r="K59" s="88">
        <v>0</v>
      </c>
      <c r="L59" s="88">
        <v>0</v>
      </c>
      <c r="M59" s="88">
        <v>32</v>
      </c>
      <c r="N59" s="88">
        <v>0</v>
      </c>
      <c r="O59" s="88">
        <v>0</v>
      </c>
      <c r="P59" s="88">
        <v>0</v>
      </c>
      <c r="Q59" s="107">
        <v>0</v>
      </c>
      <c r="S59" s="113" t="s">
        <v>112</v>
      </c>
    </row>
    <row r="60" spans="1:19" s="26" customFormat="1" ht="18" customHeight="1">
      <c r="A60" s="110" t="s">
        <v>110</v>
      </c>
      <c r="B60" s="111" t="s">
        <v>109</v>
      </c>
      <c r="C60" s="106" t="s">
        <v>265</v>
      </c>
      <c r="D60" s="106">
        <f>F60</f>
        <v>576</v>
      </c>
      <c r="E60" s="106">
        <v>0</v>
      </c>
      <c r="F60" s="106">
        <f>J60+K60+L60+M60+N60+O60+P60+Q60</f>
        <v>576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39">
        <v>144</v>
      </c>
      <c r="N60" s="139">
        <v>144</v>
      </c>
      <c r="O60" s="139">
        <v>288</v>
      </c>
      <c r="P60" s="106">
        <v>0</v>
      </c>
      <c r="Q60" s="118">
        <v>0</v>
      </c>
      <c r="S60" s="26">
        <f>SUM(L52:Q52,L57:Q57,L60:Q61)/36</f>
        <v>26</v>
      </c>
    </row>
    <row r="61" spans="1:19" s="26" customFormat="1" ht="18" customHeight="1">
      <c r="A61" s="110" t="s">
        <v>116</v>
      </c>
      <c r="B61" s="111" t="s">
        <v>115</v>
      </c>
      <c r="C61" s="119" t="s">
        <v>55</v>
      </c>
      <c r="D61" s="106">
        <f>F61</f>
        <v>72</v>
      </c>
      <c r="E61" s="106">
        <v>0</v>
      </c>
      <c r="F61" s="106">
        <f>J61+K61+L61+M61+N61+O61+P61+Q61</f>
        <v>72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39">
        <v>72</v>
      </c>
      <c r="P61" s="106">
        <v>0</v>
      </c>
      <c r="Q61" s="118">
        <v>0</v>
      </c>
    </row>
    <row r="62" spans="1:19" ht="16.5" thickBot="1">
      <c r="A62" s="49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8"/>
      <c r="Q62" s="50"/>
    </row>
    <row r="63" spans="1:19" ht="18" customHeight="1" thickBot="1">
      <c r="A63" s="182" t="s">
        <v>1</v>
      </c>
      <c r="B63" s="183"/>
      <c r="C63" s="19"/>
      <c r="D63" s="77">
        <f t="shared" ref="D63:P63" si="27">D8+D23+D28+D31</f>
        <v>7524</v>
      </c>
      <c r="E63" s="77">
        <f t="shared" si="27"/>
        <v>2196</v>
      </c>
      <c r="F63" s="77">
        <f t="shared" si="27"/>
        <v>5328</v>
      </c>
      <c r="G63" s="77">
        <f t="shared" si="27"/>
        <v>1979</v>
      </c>
      <c r="H63" s="77">
        <f t="shared" si="27"/>
        <v>1900</v>
      </c>
      <c r="I63" s="77">
        <f>I58+I53+I46+I32</f>
        <v>70</v>
      </c>
      <c r="J63" s="77">
        <f t="shared" si="27"/>
        <v>612</v>
      </c>
      <c r="K63" s="77">
        <f t="shared" si="27"/>
        <v>792</v>
      </c>
      <c r="L63" s="77">
        <f>L8+L23+L28+L31</f>
        <v>576</v>
      </c>
      <c r="M63" s="77">
        <f>M8+M23+M28+M31</f>
        <v>828</v>
      </c>
      <c r="N63" s="77">
        <f t="shared" si="27"/>
        <v>576</v>
      </c>
      <c r="O63" s="77">
        <f t="shared" si="27"/>
        <v>828</v>
      </c>
      <c r="P63" s="77">
        <f t="shared" si="27"/>
        <v>612</v>
      </c>
      <c r="Q63" s="77">
        <f>Q8+Q23+Q28+Q31</f>
        <v>504</v>
      </c>
      <c r="R63" s="6"/>
      <c r="S63" t="s">
        <v>237</v>
      </c>
    </row>
    <row r="64" spans="1:19" ht="16.5" thickBot="1">
      <c r="A64" s="51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52"/>
      <c r="R64" s="6"/>
      <c r="S64" s="99">
        <f>(H63+I63+1080)/(F63+144)</f>
        <v>0.55738304093567248</v>
      </c>
    </row>
    <row r="65" spans="1:18" ht="18" customHeight="1" thickBot="1">
      <c r="A65" s="33" t="s">
        <v>44</v>
      </c>
      <c r="B65" s="34" t="s">
        <v>48</v>
      </c>
      <c r="C65" s="35" t="s">
        <v>55</v>
      </c>
      <c r="D65" s="35">
        <v>144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7" t="s">
        <v>52</v>
      </c>
      <c r="R65" s="53"/>
    </row>
    <row r="66" spans="1:18" ht="18" customHeight="1" thickBot="1">
      <c r="A66" s="38" t="s">
        <v>45</v>
      </c>
      <c r="B66" s="39" t="s">
        <v>0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36"/>
      <c r="Q66" s="37" t="s">
        <v>53</v>
      </c>
    </row>
    <row r="67" spans="1:18" ht="36" customHeight="1">
      <c r="A67" s="199" t="s">
        <v>220</v>
      </c>
      <c r="B67" s="200"/>
      <c r="C67" s="200"/>
      <c r="D67" s="200"/>
      <c r="E67" s="201"/>
      <c r="F67" s="193" t="s">
        <v>1</v>
      </c>
      <c r="G67" s="184" t="s">
        <v>236</v>
      </c>
      <c r="H67" s="185"/>
      <c r="I67" s="186"/>
      <c r="J67" s="78">
        <f>SUMIF(J9:J22,"&lt;&gt;0")</f>
        <v>612</v>
      </c>
      <c r="K67" s="78">
        <f>SUMIF(K9:K22,"&lt;&gt;0")</f>
        <v>792</v>
      </c>
      <c r="L67" s="78">
        <f>SUM(L24:L27,L29:L30,L33:L44,L47:L51,L54:L56,L59)</f>
        <v>576</v>
      </c>
      <c r="M67" s="78">
        <f>SUM(M24:M27,M29:M30,M33:M44,M47:M51,M54:M56,M59)</f>
        <v>684</v>
      </c>
      <c r="N67" s="78">
        <f t="shared" ref="N67:P67" si="28">SUM(N24:N27,N29:N30,N33:N44,N47:N51,N54:N56,N59)</f>
        <v>432</v>
      </c>
      <c r="O67" s="78">
        <f>SUM(O24:O27,O29:O30,O33:O44,O47:O51,O54:O56,O59)</f>
        <v>468</v>
      </c>
      <c r="P67" s="78">
        <f t="shared" si="28"/>
        <v>468</v>
      </c>
      <c r="Q67" s="78">
        <f>SUM(Q24:Q27,Q29:Q30,Q33:Q44,Q47:Q51,Q54:Q56,Q59)</f>
        <v>360</v>
      </c>
    </row>
    <row r="68" spans="1:18" ht="18" customHeight="1">
      <c r="A68" s="196" t="s">
        <v>0</v>
      </c>
      <c r="B68" s="197"/>
      <c r="C68" s="197"/>
      <c r="D68" s="197"/>
      <c r="E68" s="198"/>
      <c r="F68" s="194"/>
      <c r="G68" s="187" t="s">
        <v>37</v>
      </c>
      <c r="H68" s="188"/>
      <c r="I68" s="189"/>
      <c r="J68" s="75">
        <f t="shared" ref="J68:K68" si="29">SUM(J60)</f>
        <v>0</v>
      </c>
      <c r="K68" s="75">
        <f t="shared" si="29"/>
        <v>0</v>
      </c>
      <c r="L68" s="75">
        <f>SUM(L60)</f>
        <v>0</v>
      </c>
      <c r="M68" s="75">
        <f t="shared" ref="M68:Q68" si="30">SUM(M60)</f>
        <v>144</v>
      </c>
      <c r="N68" s="75">
        <f t="shared" si="30"/>
        <v>144</v>
      </c>
      <c r="O68" s="75">
        <f t="shared" si="30"/>
        <v>288</v>
      </c>
      <c r="P68" s="75">
        <f t="shared" si="30"/>
        <v>0</v>
      </c>
      <c r="Q68" s="79">
        <f t="shared" si="30"/>
        <v>0</v>
      </c>
    </row>
    <row r="69" spans="1:18" ht="36" customHeight="1">
      <c r="A69" s="149" t="s">
        <v>78</v>
      </c>
      <c r="B69" s="150"/>
      <c r="C69" s="150"/>
      <c r="D69" s="150"/>
      <c r="E69" s="151"/>
      <c r="F69" s="194"/>
      <c r="G69" s="187" t="s">
        <v>226</v>
      </c>
      <c r="H69" s="188"/>
      <c r="I69" s="189"/>
      <c r="J69" s="80">
        <f t="shared" ref="J69:P69" si="31">SUM(J52,J57,J61)</f>
        <v>0</v>
      </c>
      <c r="K69" s="80">
        <f t="shared" si="31"/>
        <v>0</v>
      </c>
      <c r="L69" s="80">
        <f t="shared" si="31"/>
        <v>0</v>
      </c>
      <c r="M69" s="80">
        <f t="shared" si="31"/>
        <v>0</v>
      </c>
      <c r="N69" s="80">
        <f t="shared" si="31"/>
        <v>0</v>
      </c>
      <c r="O69" s="80">
        <f t="shared" si="31"/>
        <v>72</v>
      </c>
      <c r="P69" s="80">
        <f t="shared" si="31"/>
        <v>144</v>
      </c>
      <c r="Q69" s="81">
        <v>144</v>
      </c>
    </row>
    <row r="70" spans="1:18" ht="18" customHeight="1">
      <c r="A70" s="156" t="s">
        <v>46</v>
      </c>
      <c r="B70" s="157"/>
      <c r="C70" s="157"/>
      <c r="D70" s="157"/>
      <c r="E70" s="158"/>
      <c r="F70" s="194"/>
      <c r="G70" s="153" t="s">
        <v>38</v>
      </c>
      <c r="H70" s="154"/>
      <c r="I70" s="155"/>
      <c r="J70" s="82">
        <v>0</v>
      </c>
      <c r="K70" s="82">
        <v>3</v>
      </c>
      <c r="L70" s="82">
        <v>2</v>
      </c>
      <c r="M70" s="82">
        <v>2</v>
      </c>
      <c r="N70" s="82">
        <v>2</v>
      </c>
      <c r="O70" s="82">
        <v>3</v>
      </c>
      <c r="P70" s="82">
        <v>1</v>
      </c>
      <c r="Q70" s="83">
        <v>1</v>
      </c>
    </row>
    <row r="71" spans="1:18" ht="18" customHeight="1">
      <c r="A71" s="156" t="s">
        <v>253</v>
      </c>
      <c r="B71" s="157"/>
      <c r="C71" s="157"/>
      <c r="D71" s="157"/>
      <c r="E71" s="158"/>
      <c r="F71" s="194"/>
      <c r="G71" s="153" t="s">
        <v>39</v>
      </c>
      <c r="H71" s="154"/>
      <c r="I71" s="155"/>
      <c r="J71" s="82">
        <v>3</v>
      </c>
      <c r="K71" s="82">
        <v>7</v>
      </c>
      <c r="L71" s="82">
        <v>2</v>
      </c>
      <c r="M71" s="82">
        <v>7</v>
      </c>
      <c r="N71" s="82">
        <v>3</v>
      </c>
      <c r="O71" s="82">
        <v>4</v>
      </c>
      <c r="P71" s="82">
        <v>6</v>
      </c>
      <c r="Q71" s="83">
        <v>4</v>
      </c>
    </row>
    <row r="72" spans="1:18" ht="18" customHeight="1" thickBot="1">
      <c r="A72" s="190" t="s">
        <v>252</v>
      </c>
      <c r="B72" s="191"/>
      <c r="C72" s="191"/>
      <c r="D72" s="191"/>
      <c r="E72" s="192"/>
      <c r="F72" s="195"/>
      <c r="G72" s="179" t="s">
        <v>40</v>
      </c>
      <c r="H72" s="180"/>
      <c r="I72" s="181"/>
      <c r="J72" s="89">
        <v>0</v>
      </c>
      <c r="K72" s="89">
        <v>1</v>
      </c>
      <c r="L72" s="89">
        <v>0</v>
      </c>
      <c r="M72" s="89">
        <v>1</v>
      </c>
      <c r="N72" s="89">
        <v>0</v>
      </c>
      <c r="O72" s="89">
        <v>1</v>
      </c>
      <c r="P72" s="89">
        <v>0</v>
      </c>
      <c r="Q72" s="90">
        <v>0</v>
      </c>
    </row>
    <row r="73" spans="1:18">
      <c r="J73" s="159"/>
      <c r="K73" s="159"/>
      <c r="L73" s="159"/>
      <c r="M73" s="159"/>
      <c r="N73" s="159"/>
      <c r="O73" s="159"/>
      <c r="P73" s="152"/>
      <c r="Q73" s="152"/>
    </row>
    <row r="75" spans="1:18" ht="15">
      <c r="L75" s="178"/>
      <c r="M75" s="178"/>
      <c r="N75" s="178"/>
      <c r="O75" s="178"/>
      <c r="P75" s="178"/>
      <c r="Q75" s="178"/>
    </row>
  </sheetData>
  <sheetProtection password="CE20" sheet="1" objects="1" scenarios="1" selectLockedCells="1" selectUnlockedCells="1"/>
  <customSheetViews>
    <customSheetView guid="{2BA2444E-3891-440B-861D-758779839FE0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1"/>
      <headerFooter alignWithMargins="0"/>
    </customSheetView>
    <customSheetView guid="{D3131143-2E0A-45BE-8F18-97DACCEBB08D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2"/>
      <headerFooter alignWithMargins="0"/>
    </customSheetView>
  </customSheetViews>
  <mergeCells count="46">
    <mergeCell ref="L4:M4"/>
    <mergeCell ref="N4:O4"/>
    <mergeCell ref="A1:Q1"/>
    <mergeCell ref="J3:Q3"/>
    <mergeCell ref="P5:P6"/>
    <mergeCell ref="Q5:Q6"/>
    <mergeCell ref="P4:Q4"/>
    <mergeCell ref="O5:O6"/>
    <mergeCell ref="N5:N6"/>
    <mergeCell ref="M5:M6"/>
    <mergeCell ref="L5:L6"/>
    <mergeCell ref="K5:K6"/>
    <mergeCell ref="G5:I5"/>
    <mergeCell ref="F5:F6"/>
    <mergeCell ref="A3:A6"/>
    <mergeCell ref="D3:I3"/>
    <mergeCell ref="L75:Q75"/>
    <mergeCell ref="G72:I72"/>
    <mergeCell ref="A63:B63"/>
    <mergeCell ref="G67:I67"/>
    <mergeCell ref="G68:I68"/>
    <mergeCell ref="A72:E72"/>
    <mergeCell ref="F67:F72"/>
    <mergeCell ref="A68:E68"/>
    <mergeCell ref="A70:E70"/>
    <mergeCell ref="G69:I69"/>
    <mergeCell ref="A67:E67"/>
    <mergeCell ref="J5:J6"/>
    <mergeCell ref="J4:K4"/>
    <mergeCell ref="F4:I4"/>
    <mergeCell ref="B3:B6"/>
    <mergeCell ref="C3:C6"/>
    <mergeCell ref="D4:D6"/>
    <mergeCell ref="E4:E6"/>
    <mergeCell ref="S8:T8"/>
    <mergeCell ref="S23:T23"/>
    <mergeCell ref="A69:E69"/>
    <mergeCell ref="P73:Q73"/>
    <mergeCell ref="G70:I70"/>
    <mergeCell ref="A71:E71"/>
    <mergeCell ref="G71:I71"/>
    <mergeCell ref="L73:M73"/>
    <mergeCell ref="J73:K73"/>
    <mergeCell ref="N73:O73"/>
    <mergeCell ref="S25:T25"/>
    <mergeCell ref="S27:T27"/>
  </mergeCells>
  <phoneticPr fontId="2" type="noConversion"/>
  <conditionalFormatting sqref="R26:V26 S24:U24">
    <cfRule type="cellIs" dxfId="2" priority="5" stopIfTrue="1" operator="notEqual">
      <formula>36</formula>
    </cfRule>
  </conditionalFormatting>
  <conditionalFormatting sqref="F63">
    <cfRule type="cellIs" dxfId="1" priority="2" operator="notEqual">
      <formula>5328</formula>
    </cfRule>
  </conditionalFormatting>
  <conditionalFormatting sqref="D63">
    <cfRule type="cellIs" dxfId="0" priority="1" operator="notEqual">
      <formula>7524</formula>
    </cfRule>
  </conditionalFormatting>
  <printOptions horizontalCentered="1"/>
  <pageMargins left="0.23622047244094491" right="0.23622047244094491" top="0.23622047244094491" bottom="0.23622047244094491" header="0.11811023622047245" footer="0.11811023622047245"/>
  <pageSetup paperSize="9" scale="62" fitToHeight="2" orientation="landscape" horizontalDpi="4294967294" r:id="rId3"/>
  <headerFooter alignWithMargins="0"/>
  <rowBreaks count="1" manualBreakCount="1">
    <brk id="30" max="16" man="1"/>
  </rowBreaks>
  <ignoredErrors>
    <ignoredError sqref="D23 F28:G28 D28 F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workbookViewId="0">
      <selection activeCell="AK30" sqref="AK30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60" t="s">
        <v>117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 t="s">
        <v>118</v>
      </c>
      <c r="BC1" s="260"/>
      <c r="BD1" s="260"/>
      <c r="BE1" s="260"/>
      <c r="BF1" s="260"/>
      <c r="BG1" s="260"/>
      <c r="BH1" s="260"/>
      <c r="BI1" s="260"/>
      <c r="BJ1" s="260"/>
      <c r="BK1" s="260"/>
      <c r="BL1" s="260"/>
    </row>
    <row r="2" spans="1:64">
      <c r="A2" s="55"/>
      <c r="B2" s="55"/>
      <c r="C2" s="55"/>
      <c r="D2" s="55"/>
      <c r="E2" s="55"/>
      <c r="F2" s="56"/>
      <c r="G2" s="57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>
      <c r="A3" s="55"/>
      <c r="B3" s="55"/>
      <c r="C3" s="55"/>
      <c r="D3" s="55"/>
      <c r="E3" s="55"/>
      <c r="F3" s="56"/>
      <c r="G3" s="5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39.950000000000003" customHeight="1">
      <c r="A4" s="261" t="s">
        <v>119</v>
      </c>
      <c r="B4" s="255" t="s">
        <v>120</v>
      </c>
      <c r="C4" s="264"/>
      <c r="D4" s="264"/>
      <c r="E4" s="265"/>
      <c r="F4" s="245" t="s">
        <v>121</v>
      </c>
      <c r="G4" s="254" t="s">
        <v>122</v>
      </c>
      <c r="H4" s="254"/>
      <c r="I4" s="254"/>
      <c r="J4" s="245" t="s">
        <v>123</v>
      </c>
      <c r="K4" s="254" t="s">
        <v>124</v>
      </c>
      <c r="L4" s="254"/>
      <c r="M4" s="254"/>
      <c r="N4" s="245" t="s">
        <v>125</v>
      </c>
      <c r="O4" s="254" t="s">
        <v>126</v>
      </c>
      <c r="P4" s="254"/>
      <c r="Q4" s="254"/>
      <c r="R4" s="254"/>
      <c r="S4" s="245" t="s">
        <v>127</v>
      </c>
      <c r="T4" s="254" t="s">
        <v>128</v>
      </c>
      <c r="U4" s="254"/>
      <c r="V4" s="254"/>
      <c r="W4" s="245" t="s">
        <v>129</v>
      </c>
      <c r="X4" s="254" t="s">
        <v>130</v>
      </c>
      <c r="Y4" s="254"/>
      <c r="Z4" s="254"/>
      <c r="AA4" s="245" t="s">
        <v>131</v>
      </c>
      <c r="AB4" s="254" t="s">
        <v>132</v>
      </c>
      <c r="AC4" s="254"/>
      <c r="AD4" s="254"/>
      <c r="AE4" s="254"/>
      <c r="AF4" s="245" t="s">
        <v>133</v>
      </c>
      <c r="AG4" s="254" t="s">
        <v>134</v>
      </c>
      <c r="AH4" s="254"/>
      <c r="AI4" s="254"/>
      <c r="AJ4" s="245" t="s">
        <v>135</v>
      </c>
      <c r="AK4" s="255" t="s">
        <v>136</v>
      </c>
      <c r="AL4" s="256"/>
      <c r="AM4" s="256"/>
      <c r="AN4" s="257"/>
      <c r="AO4" s="254" t="s">
        <v>137</v>
      </c>
      <c r="AP4" s="254"/>
      <c r="AQ4" s="254"/>
      <c r="AR4" s="254"/>
      <c r="AS4" s="245" t="s">
        <v>138</v>
      </c>
      <c r="AT4" s="255" t="s">
        <v>139</v>
      </c>
      <c r="AU4" s="256"/>
      <c r="AV4" s="256"/>
      <c r="AW4" s="245" t="s">
        <v>140</v>
      </c>
      <c r="AX4" s="255" t="s">
        <v>141</v>
      </c>
      <c r="AY4" s="256"/>
      <c r="AZ4" s="256"/>
      <c r="BA4" s="256"/>
      <c r="BB4" s="270" t="s">
        <v>119</v>
      </c>
      <c r="BC4" s="272" t="s">
        <v>197</v>
      </c>
      <c r="BD4" s="273"/>
      <c r="BE4" s="247" t="s">
        <v>198</v>
      </c>
      <c r="BF4" s="248"/>
      <c r="BG4" s="248"/>
      <c r="BH4" s="248"/>
      <c r="BI4" s="276" t="s">
        <v>143</v>
      </c>
      <c r="BJ4" s="249" t="s">
        <v>144</v>
      </c>
      <c r="BK4" s="252" t="s">
        <v>145</v>
      </c>
      <c r="BL4" s="252" t="s">
        <v>146</v>
      </c>
    </row>
    <row r="5" spans="1:64" ht="30" customHeight="1">
      <c r="A5" s="262"/>
      <c r="B5" s="245" t="s">
        <v>147</v>
      </c>
      <c r="C5" s="245" t="s">
        <v>148</v>
      </c>
      <c r="D5" s="245" t="s">
        <v>149</v>
      </c>
      <c r="E5" s="245" t="s">
        <v>150</v>
      </c>
      <c r="F5" s="253"/>
      <c r="G5" s="245" t="s">
        <v>151</v>
      </c>
      <c r="H5" s="245" t="s">
        <v>152</v>
      </c>
      <c r="I5" s="245" t="s">
        <v>153</v>
      </c>
      <c r="J5" s="253"/>
      <c r="K5" s="245" t="s">
        <v>154</v>
      </c>
      <c r="L5" s="245" t="s">
        <v>155</v>
      </c>
      <c r="M5" s="245" t="s">
        <v>156</v>
      </c>
      <c r="N5" s="253"/>
      <c r="O5" s="245" t="s">
        <v>147</v>
      </c>
      <c r="P5" s="245" t="s">
        <v>148</v>
      </c>
      <c r="Q5" s="245" t="s">
        <v>149</v>
      </c>
      <c r="R5" s="245" t="s">
        <v>150</v>
      </c>
      <c r="S5" s="253"/>
      <c r="T5" s="245" t="s">
        <v>157</v>
      </c>
      <c r="U5" s="245" t="s">
        <v>158</v>
      </c>
      <c r="V5" s="245" t="s">
        <v>159</v>
      </c>
      <c r="W5" s="253"/>
      <c r="X5" s="245" t="s">
        <v>160</v>
      </c>
      <c r="Y5" s="245" t="s">
        <v>161</v>
      </c>
      <c r="Z5" s="245" t="s">
        <v>162</v>
      </c>
      <c r="AA5" s="253"/>
      <c r="AB5" s="245" t="s">
        <v>160</v>
      </c>
      <c r="AC5" s="245" t="s">
        <v>161</v>
      </c>
      <c r="AD5" s="245" t="s">
        <v>162</v>
      </c>
      <c r="AE5" s="245" t="s">
        <v>163</v>
      </c>
      <c r="AF5" s="253"/>
      <c r="AG5" s="245" t="s">
        <v>151</v>
      </c>
      <c r="AH5" s="245" t="s">
        <v>152</v>
      </c>
      <c r="AI5" s="245" t="s">
        <v>153</v>
      </c>
      <c r="AJ5" s="253"/>
      <c r="AK5" s="245" t="s">
        <v>164</v>
      </c>
      <c r="AL5" s="245" t="s">
        <v>165</v>
      </c>
      <c r="AM5" s="245" t="s">
        <v>166</v>
      </c>
      <c r="AN5" s="245" t="s">
        <v>167</v>
      </c>
      <c r="AO5" s="245" t="s">
        <v>147</v>
      </c>
      <c r="AP5" s="245" t="s">
        <v>148</v>
      </c>
      <c r="AQ5" s="245" t="s">
        <v>149</v>
      </c>
      <c r="AR5" s="245" t="s">
        <v>150</v>
      </c>
      <c r="AS5" s="253"/>
      <c r="AT5" s="245" t="s">
        <v>151</v>
      </c>
      <c r="AU5" s="245" t="s">
        <v>152</v>
      </c>
      <c r="AV5" s="245" t="s">
        <v>153</v>
      </c>
      <c r="AW5" s="253"/>
      <c r="AX5" s="245" t="s">
        <v>168</v>
      </c>
      <c r="AY5" s="245" t="s">
        <v>169</v>
      </c>
      <c r="AZ5" s="245" t="s">
        <v>170</v>
      </c>
      <c r="BA5" s="245" t="s">
        <v>171</v>
      </c>
      <c r="BB5" s="271"/>
      <c r="BC5" s="274"/>
      <c r="BD5" s="275"/>
      <c r="BE5" s="266" t="s">
        <v>190</v>
      </c>
      <c r="BF5" s="225" t="s">
        <v>192</v>
      </c>
      <c r="BG5" s="225"/>
      <c r="BH5" s="269" t="s">
        <v>172</v>
      </c>
      <c r="BI5" s="277"/>
      <c r="BJ5" s="250"/>
      <c r="BK5" s="252"/>
      <c r="BL5" s="252"/>
    </row>
    <row r="6" spans="1:64" ht="57.95" customHeight="1">
      <c r="A6" s="262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71"/>
      <c r="BC6" s="258" t="s">
        <v>173</v>
      </c>
      <c r="BD6" s="259"/>
      <c r="BE6" s="267"/>
      <c r="BF6" s="226" t="s">
        <v>193</v>
      </c>
      <c r="BG6" s="226" t="s">
        <v>194</v>
      </c>
      <c r="BH6" s="269"/>
      <c r="BI6" s="277"/>
      <c r="BJ6" s="250"/>
      <c r="BK6" s="252"/>
      <c r="BL6" s="252"/>
    </row>
    <row r="7" spans="1:64" ht="23.1" customHeight="1">
      <c r="A7" s="263"/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8">
        <v>20</v>
      </c>
      <c r="V7" s="58">
        <v>21</v>
      </c>
      <c r="W7" s="58">
        <v>22</v>
      </c>
      <c r="X7" s="58">
        <v>23</v>
      </c>
      <c r="Y7" s="58">
        <v>24</v>
      </c>
      <c r="Z7" s="58">
        <v>25</v>
      </c>
      <c r="AA7" s="58">
        <v>26</v>
      </c>
      <c r="AB7" s="58">
        <v>27</v>
      </c>
      <c r="AC7" s="58">
        <v>28</v>
      </c>
      <c r="AD7" s="58">
        <v>29</v>
      </c>
      <c r="AE7" s="58">
        <v>30</v>
      </c>
      <c r="AF7" s="58">
        <v>31</v>
      </c>
      <c r="AG7" s="58">
        <v>32</v>
      </c>
      <c r="AH7" s="58">
        <v>33</v>
      </c>
      <c r="AI7" s="58">
        <v>34</v>
      </c>
      <c r="AJ7" s="58">
        <v>35</v>
      </c>
      <c r="AK7" s="58">
        <v>36</v>
      </c>
      <c r="AL7" s="58">
        <v>37</v>
      </c>
      <c r="AM7" s="58">
        <v>38</v>
      </c>
      <c r="AN7" s="58">
        <v>39</v>
      </c>
      <c r="AO7" s="58">
        <v>40</v>
      </c>
      <c r="AP7" s="58">
        <v>41</v>
      </c>
      <c r="AQ7" s="58">
        <v>42</v>
      </c>
      <c r="AR7" s="58">
        <v>43</v>
      </c>
      <c r="AS7" s="58">
        <v>44</v>
      </c>
      <c r="AT7" s="58">
        <v>45</v>
      </c>
      <c r="AU7" s="58">
        <v>46</v>
      </c>
      <c r="AV7" s="58">
        <v>47</v>
      </c>
      <c r="AW7" s="58">
        <v>48</v>
      </c>
      <c r="AX7" s="58">
        <v>49</v>
      </c>
      <c r="AY7" s="58">
        <v>50</v>
      </c>
      <c r="AZ7" s="58">
        <v>51</v>
      </c>
      <c r="BA7" s="59">
        <v>52</v>
      </c>
      <c r="BB7" s="271"/>
      <c r="BC7" s="60" t="s">
        <v>174</v>
      </c>
      <c r="BD7" s="61" t="s">
        <v>175</v>
      </c>
      <c r="BE7" s="268"/>
      <c r="BF7" s="226"/>
      <c r="BG7" s="226"/>
      <c r="BH7" s="269"/>
      <c r="BI7" s="278"/>
      <c r="BJ7" s="251"/>
      <c r="BK7" s="252"/>
      <c r="BL7" s="252"/>
    </row>
    <row r="8" spans="1:64">
      <c r="A8" s="232" t="s">
        <v>176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 t="s">
        <v>186</v>
      </c>
      <c r="T8" s="221" t="s">
        <v>186</v>
      </c>
      <c r="U8" s="221"/>
      <c r="V8" s="236"/>
      <c r="W8" s="236"/>
      <c r="X8" s="221"/>
      <c r="Y8" s="221"/>
      <c r="Z8" s="221"/>
      <c r="AA8" s="236"/>
      <c r="AB8" s="236"/>
      <c r="AC8" s="236"/>
      <c r="AD8" s="221"/>
      <c r="AE8" s="221"/>
      <c r="AF8" s="221"/>
      <c r="AG8" s="221"/>
      <c r="AH8" s="221"/>
      <c r="AI8" s="236"/>
      <c r="AJ8" s="221"/>
      <c r="AK8" s="236"/>
      <c r="AL8" s="236"/>
      <c r="AM8" s="236"/>
      <c r="AN8" s="236"/>
      <c r="AO8" s="221"/>
      <c r="AP8" s="221"/>
      <c r="AQ8" s="236" t="s">
        <v>181</v>
      </c>
      <c r="AR8" s="236" t="s">
        <v>181</v>
      </c>
      <c r="AS8" s="221" t="s">
        <v>186</v>
      </c>
      <c r="AT8" s="236" t="s">
        <v>186</v>
      </c>
      <c r="AU8" s="236" t="s">
        <v>186</v>
      </c>
      <c r="AV8" s="236" t="s">
        <v>186</v>
      </c>
      <c r="AW8" s="221" t="s">
        <v>186</v>
      </c>
      <c r="AX8" s="236" t="s">
        <v>186</v>
      </c>
      <c r="AY8" s="236" t="s">
        <v>186</v>
      </c>
      <c r="AZ8" s="221" t="s">
        <v>186</v>
      </c>
      <c r="BA8" s="221" t="s">
        <v>186</v>
      </c>
      <c r="BB8" s="232" t="s">
        <v>176</v>
      </c>
      <c r="BC8" s="234">
        <v>39</v>
      </c>
      <c r="BD8" s="241">
        <f>BC8*36</f>
        <v>1404</v>
      </c>
      <c r="BE8" s="234">
        <v>0</v>
      </c>
      <c r="BF8" s="241">
        <v>0</v>
      </c>
      <c r="BG8" s="241">
        <v>0</v>
      </c>
      <c r="BH8" s="241">
        <v>0</v>
      </c>
      <c r="BI8" s="241">
        <v>2</v>
      </c>
      <c r="BJ8" s="241">
        <v>0</v>
      </c>
      <c r="BK8" s="241">
        <v>11</v>
      </c>
      <c r="BL8" s="239">
        <f>SUM(BC8,BE8:BK9)</f>
        <v>52</v>
      </c>
    </row>
    <row r="9" spans="1:64">
      <c r="A9" s="233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37"/>
      <c r="W9" s="237"/>
      <c r="X9" s="222"/>
      <c r="Y9" s="222"/>
      <c r="Z9" s="222"/>
      <c r="AA9" s="237"/>
      <c r="AB9" s="237"/>
      <c r="AC9" s="237"/>
      <c r="AD9" s="222"/>
      <c r="AE9" s="222"/>
      <c r="AF9" s="222"/>
      <c r="AG9" s="222"/>
      <c r="AH9" s="222"/>
      <c r="AI9" s="237"/>
      <c r="AJ9" s="222"/>
      <c r="AK9" s="237"/>
      <c r="AL9" s="237"/>
      <c r="AM9" s="237"/>
      <c r="AN9" s="237"/>
      <c r="AO9" s="222"/>
      <c r="AP9" s="222"/>
      <c r="AQ9" s="237"/>
      <c r="AR9" s="237"/>
      <c r="AS9" s="222"/>
      <c r="AT9" s="237"/>
      <c r="AU9" s="237"/>
      <c r="AV9" s="237"/>
      <c r="AW9" s="222"/>
      <c r="AX9" s="237"/>
      <c r="AY9" s="237"/>
      <c r="AZ9" s="222"/>
      <c r="BA9" s="222"/>
      <c r="BB9" s="233"/>
      <c r="BC9" s="235"/>
      <c r="BD9" s="242"/>
      <c r="BE9" s="235"/>
      <c r="BF9" s="242"/>
      <c r="BG9" s="242"/>
      <c r="BH9" s="242"/>
      <c r="BI9" s="242"/>
      <c r="BJ9" s="242"/>
      <c r="BK9" s="242"/>
      <c r="BL9" s="240"/>
    </row>
    <row r="10" spans="1:64">
      <c r="A10" s="232" t="s">
        <v>177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 t="s">
        <v>181</v>
      </c>
      <c r="S10" s="221" t="s">
        <v>186</v>
      </c>
      <c r="T10" s="221" t="s">
        <v>186</v>
      </c>
      <c r="U10" s="219" t="s">
        <v>268</v>
      </c>
      <c r="V10" s="219" t="s">
        <v>268</v>
      </c>
      <c r="W10" s="219" t="s">
        <v>268</v>
      </c>
      <c r="X10" s="219" t="s">
        <v>268</v>
      </c>
      <c r="Y10" s="236"/>
      <c r="Z10" s="221"/>
      <c r="AA10" s="221"/>
      <c r="AB10" s="236"/>
      <c r="AC10" s="236"/>
      <c r="AD10" s="236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 t="s">
        <v>181</v>
      </c>
      <c r="AS10" s="243" t="s">
        <v>186</v>
      </c>
      <c r="AT10" s="221" t="s">
        <v>186</v>
      </c>
      <c r="AU10" s="221" t="s">
        <v>186</v>
      </c>
      <c r="AV10" s="221" t="s">
        <v>186</v>
      </c>
      <c r="AW10" s="221" t="s">
        <v>186</v>
      </c>
      <c r="AX10" s="221" t="s">
        <v>186</v>
      </c>
      <c r="AY10" s="221" t="s">
        <v>186</v>
      </c>
      <c r="AZ10" s="221" t="s">
        <v>186</v>
      </c>
      <c r="BA10" s="221" t="s">
        <v>186</v>
      </c>
      <c r="BB10" s="232" t="s">
        <v>177</v>
      </c>
      <c r="BC10" s="234">
        <v>35</v>
      </c>
      <c r="BD10" s="241">
        <f t="shared" ref="BD10" si="0">BC10*36</f>
        <v>1260</v>
      </c>
      <c r="BE10" s="241">
        <v>4</v>
      </c>
      <c r="BF10" s="241">
        <v>0</v>
      </c>
      <c r="BG10" s="241">
        <v>0</v>
      </c>
      <c r="BH10" s="241">
        <v>0</v>
      </c>
      <c r="BI10" s="241">
        <v>2</v>
      </c>
      <c r="BJ10" s="241">
        <v>0</v>
      </c>
      <c r="BK10" s="241">
        <v>11</v>
      </c>
      <c r="BL10" s="239">
        <f t="shared" ref="BL10" si="1">SUM(BC10,BE10:BK11)</f>
        <v>52</v>
      </c>
    </row>
    <row r="11" spans="1:64">
      <c r="A11" s="233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0"/>
      <c r="V11" s="220"/>
      <c r="W11" s="220"/>
      <c r="X11" s="220"/>
      <c r="Y11" s="237"/>
      <c r="Z11" s="222"/>
      <c r="AA11" s="222"/>
      <c r="AB11" s="237"/>
      <c r="AC11" s="237"/>
      <c r="AD11" s="237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44"/>
      <c r="AT11" s="222"/>
      <c r="AU11" s="222"/>
      <c r="AV11" s="222"/>
      <c r="AW11" s="222"/>
      <c r="AX11" s="222"/>
      <c r="AY11" s="222"/>
      <c r="AZ11" s="222"/>
      <c r="BA11" s="222"/>
      <c r="BB11" s="233"/>
      <c r="BC11" s="235"/>
      <c r="BD11" s="242"/>
      <c r="BE11" s="242"/>
      <c r="BF11" s="242"/>
      <c r="BG11" s="242"/>
      <c r="BH11" s="242"/>
      <c r="BI11" s="242"/>
      <c r="BJ11" s="242"/>
      <c r="BK11" s="242"/>
      <c r="BL11" s="240"/>
    </row>
    <row r="12" spans="1:64">
      <c r="A12" s="232" t="s">
        <v>178</v>
      </c>
      <c r="B12" s="219" t="s">
        <v>269</v>
      </c>
      <c r="C12" s="219" t="s">
        <v>269</v>
      </c>
      <c r="D12" s="219" t="s">
        <v>269</v>
      </c>
      <c r="E12" s="219" t="s">
        <v>269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 t="s">
        <v>181</v>
      </c>
      <c r="S12" s="221" t="s">
        <v>186</v>
      </c>
      <c r="T12" s="221" t="s">
        <v>186</v>
      </c>
      <c r="U12" s="219" t="s">
        <v>270</v>
      </c>
      <c r="V12" s="219" t="s">
        <v>270</v>
      </c>
      <c r="W12" s="219" t="s">
        <v>270</v>
      </c>
      <c r="X12" s="219" t="s">
        <v>270</v>
      </c>
      <c r="Y12" s="219" t="s">
        <v>270</v>
      </c>
      <c r="Z12" s="219" t="s">
        <v>270</v>
      </c>
      <c r="AA12" s="219" t="s">
        <v>270</v>
      </c>
      <c r="AB12" s="219" t="s">
        <v>270</v>
      </c>
      <c r="AC12" s="219" t="s">
        <v>275</v>
      </c>
      <c r="AD12" s="219" t="s">
        <v>276</v>
      </c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 t="s">
        <v>181</v>
      </c>
      <c r="AT12" s="221" t="s">
        <v>186</v>
      </c>
      <c r="AU12" s="221" t="s">
        <v>186</v>
      </c>
      <c r="AV12" s="221" t="s">
        <v>186</v>
      </c>
      <c r="AW12" s="221" t="s">
        <v>186</v>
      </c>
      <c r="AX12" s="221" t="s">
        <v>186</v>
      </c>
      <c r="AY12" s="221" t="s">
        <v>186</v>
      </c>
      <c r="AZ12" s="221" t="s">
        <v>186</v>
      </c>
      <c r="BA12" s="221" t="s">
        <v>186</v>
      </c>
      <c r="BB12" s="232" t="s">
        <v>178</v>
      </c>
      <c r="BC12" s="234">
        <v>26</v>
      </c>
      <c r="BD12" s="241">
        <f t="shared" ref="BD12" si="2">BC12*36</f>
        <v>936</v>
      </c>
      <c r="BE12" s="241">
        <v>12</v>
      </c>
      <c r="BF12" s="241">
        <v>2</v>
      </c>
      <c r="BG12" s="241">
        <v>0</v>
      </c>
      <c r="BH12" s="241">
        <v>0</v>
      </c>
      <c r="BI12" s="241">
        <v>2</v>
      </c>
      <c r="BJ12" s="241">
        <v>0</v>
      </c>
      <c r="BK12" s="241">
        <v>10</v>
      </c>
      <c r="BL12" s="239">
        <f t="shared" ref="BL12" si="3">SUM(BC12,BE12:BK13)</f>
        <v>52</v>
      </c>
    </row>
    <row r="13" spans="1:64">
      <c r="A13" s="233"/>
      <c r="B13" s="220"/>
      <c r="C13" s="220"/>
      <c r="D13" s="220"/>
      <c r="E13" s="220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33"/>
      <c r="BC13" s="235"/>
      <c r="BD13" s="242"/>
      <c r="BE13" s="242"/>
      <c r="BF13" s="242"/>
      <c r="BG13" s="242"/>
      <c r="BH13" s="242"/>
      <c r="BI13" s="242"/>
      <c r="BJ13" s="242"/>
      <c r="BK13" s="242"/>
      <c r="BL13" s="240"/>
    </row>
    <row r="14" spans="1:64" ht="12.75" customHeight="1">
      <c r="A14" s="232" t="s">
        <v>179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19" t="s">
        <v>277</v>
      </c>
      <c r="P14" s="219" t="s">
        <v>277</v>
      </c>
      <c r="Q14" s="219" t="s">
        <v>277</v>
      </c>
      <c r="R14" s="219" t="s">
        <v>277</v>
      </c>
      <c r="S14" s="221" t="s">
        <v>186</v>
      </c>
      <c r="T14" s="221" t="s">
        <v>186</v>
      </c>
      <c r="U14" s="221"/>
      <c r="V14" s="236"/>
      <c r="W14" s="236"/>
      <c r="X14" s="236"/>
      <c r="Y14" s="236"/>
      <c r="Z14" s="221"/>
      <c r="AA14" s="221"/>
      <c r="AB14" s="221"/>
      <c r="AC14" s="221"/>
      <c r="AD14" s="221" t="s">
        <v>181</v>
      </c>
      <c r="AE14" s="219" t="s">
        <v>278</v>
      </c>
      <c r="AF14" s="219" t="s">
        <v>278</v>
      </c>
      <c r="AG14" s="219" t="s">
        <v>278</v>
      </c>
      <c r="AH14" s="219" t="s">
        <v>278</v>
      </c>
      <c r="AI14" s="221" t="s">
        <v>184</v>
      </c>
      <c r="AJ14" s="221" t="s">
        <v>184</v>
      </c>
      <c r="AK14" s="236" t="s">
        <v>184</v>
      </c>
      <c r="AL14" s="236" t="s">
        <v>184</v>
      </c>
      <c r="AM14" s="238" t="s">
        <v>188</v>
      </c>
      <c r="AN14" s="238" t="s">
        <v>188</v>
      </c>
      <c r="AO14" s="238" t="s">
        <v>188</v>
      </c>
      <c r="AP14" s="238" t="s">
        <v>188</v>
      </c>
      <c r="AQ14" s="221" t="s">
        <v>178</v>
      </c>
      <c r="AR14" s="221" t="s">
        <v>178</v>
      </c>
      <c r="AS14" s="221"/>
      <c r="AT14" s="221"/>
      <c r="AU14" s="221"/>
      <c r="AV14" s="221"/>
      <c r="AW14" s="221"/>
      <c r="AX14" s="221"/>
      <c r="AY14" s="221"/>
      <c r="AZ14" s="221"/>
      <c r="BA14" s="221"/>
      <c r="BB14" s="232" t="s">
        <v>179</v>
      </c>
      <c r="BC14" s="234">
        <v>22</v>
      </c>
      <c r="BD14" s="241">
        <f t="shared" ref="BD14" si="4">BC14*36</f>
        <v>792</v>
      </c>
      <c r="BE14" s="241">
        <v>0</v>
      </c>
      <c r="BF14" s="241">
        <v>8</v>
      </c>
      <c r="BG14" s="241">
        <v>4</v>
      </c>
      <c r="BH14" s="241">
        <v>4</v>
      </c>
      <c r="BI14" s="241">
        <v>1</v>
      </c>
      <c r="BJ14" s="241">
        <v>2</v>
      </c>
      <c r="BK14" s="241">
        <v>2</v>
      </c>
      <c r="BL14" s="239">
        <f t="shared" ref="BL14" si="5">SUM(BC14,BE14:BK15)</f>
        <v>43</v>
      </c>
    </row>
    <row r="15" spans="1:64">
      <c r="A15" s="233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0"/>
      <c r="P15" s="220"/>
      <c r="Q15" s="220"/>
      <c r="R15" s="220"/>
      <c r="S15" s="222"/>
      <c r="T15" s="222"/>
      <c r="U15" s="222"/>
      <c r="V15" s="237"/>
      <c r="W15" s="237"/>
      <c r="X15" s="237"/>
      <c r="Y15" s="237"/>
      <c r="Z15" s="222"/>
      <c r="AA15" s="222"/>
      <c r="AB15" s="222"/>
      <c r="AC15" s="222"/>
      <c r="AD15" s="222"/>
      <c r="AE15" s="220"/>
      <c r="AF15" s="220"/>
      <c r="AG15" s="220"/>
      <c r="AH15" s="220"/>
      <c r="AI15" s="222"/>
      <c r="AJ15" s="222"/>
      <c r="AK15" s="237"/>
      <c r="AL15" s="237"/>
      <c r="AM15" s="237"/>
      <c r="AN15" s="237"/>
      <c r="AO15" s="237"/>
      <c r="AP15" s="237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33"/>
      <c r="BC15" s="235"/>
      <c r="BD15" s="242"/>
      <c r="BE15" s="242"/>
      <c r="BF15" s="242"/>
      <c r="BG15" s="242"/>
      <c r="BH15" s="242"/>
      <c r="BI15" s="242"/>
      <c r="BJ15" s="242"/>
      <c r="BK15" s="242"/>
      <c r="BL15" s="240"/>
    </row>
    <row r="16" spans="1:64" ht="20.10000000000000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62" t="s">
        <v>1</v>
      </c>
      <c r="BC16" s="136">
        <f>SUM(BC8:BC15)</f>
        <v>122</v>
      </c>
      <c r="BD16" s="137">
        <f>SUM(BD8:BD15)</f>
        <v>4392</v>
      </c>
      <c r="BE16" s="137">
        <f t="shared" ref="BE16:BL16" si="6">SUM(BE8:BE15)</f>
        <v>16</v>
      </c>
      <c r="BF16" s="137">
        <f t="shared" si="6"/>
        <v>10</v>
      </c>
      <c r="BG16" s="137">
        <f t="shared" si="6"/>
        <v>4</v>
      </c>
      <c r="BH16" s="137">
        <f t="shared" si="6"/>
        <v>4</v>
      </c>
      <c r="BI16" s="137">
        <f t="shared" si="6"/>
        <v>7</v>
      </c>
      <c r="BJ16" s="137">
        <f t="shared" si="6"/>
        <v>2</v>
      </c>
      <c r="BK16" s="137">
        <f t="shared" si="6"/>
        <v>34</v>
      </c>
      <c r="BL16" s="137">
        <f t="shared" si="6"/>
        <v>199</v>
      </c>
    </row>
    <row r="17" spans="1:64" ht="13.5" thickBot="1">
      <c r="A17" s="63" t="s">
        <v>180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5"/>
      <c r="AW17" s="65"/>
      <c r="AX17" s="65"/>
      <c r="AY17" s="65"/>
      <c r="AZ17" s="65"/>
      <c r="BA17" s="65"/>
      <c r="BB17" s="65"/>
      <c r="BC17" s="65"/>
      <c r="BD17" s="65"/>
      <c r="BE17" s="64"/>
      <c r="BF17" s="64"/>
      <c r="BG17" s="64"/>
      <c r="BH17" s="66"/>
      <c r="BI17" s="66"/>
      <c r="BJ17" s="66"/>
      <c r="BK17" s="66"/>
      <c r="BL17" s="64"/>
    </row>
    <row r="18" spans="1:64" ht="13.5" customHeight="1" thickBot="1">
      <c r="A18" s="64"/>
      <c r="B18" s="64"/>
      <c r="C18" s="64"/>
      <c r="D18" s="64"/>
      <c r="E18" s="64"/>
      <c r="F18" s="64"/>
      <c r="G18" s="67"/>
      <c r="H18" s="68" t="s">
        <v>142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9" t="s">
        <v>181</v>
      </c>
      <c r="U18" s="68" t="s">
        <v>182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9" t="s">
        <v>183</v>
      </c>
      <c r="AG18" s="227" t="s">
        <v>190</v>
      </c>
      <c r="AH18" s="227"/>
      <c r="AI18" s="227"/>
      <c r="AJ18" s="227"/>
      <c r="AK18" s="227"/>
      <c r="AL18" s="227"/>
      <c r="AM18" s="227"/>
      <c r="AN18" s="227"/>
      <c r="AO18" s="227"/>
      <c r="AQ18" s="55"/>
      <c r="AR18" s="55"/>
      <c r="AS18" s="64"/>
      <c r="AT18" s="69" t="s">
        <v>184</v>
      </c>
      <c r="AU18" s="228" t="s">
        <v>195</v>
      </c>
      <c r="AV18" s="228"/>
      <c r="AW18" s="228"/>
      <c r="AX18" s="228"/>
      <c r="AY18" s="228"/>
      <c r="AZ18" s="228"/>
      <c r="BA18" s="228"/>
      <c r="BB18" s="228"/>
      <c r="BE18" s="64"/>
      <c r="BF18" s="64"/>
      <c r="BG18" s="64"/>
      <c r="BH18" s="64"/>
      <c r="BI18" s="64"/>
      <c r="BJ18" s="64"/>
      <c r="BK18" s="64"/>
      <c r="BL18" s="64"/>
    </row>
    <row r="19" spans="1:64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227"/>
      <c r="AH19" s="227"/>
      <c r="AI19" s="227"/>
      <c r="AJ19" s="227"/>
      <c r="AK19" s="227"/>
      <c r="AL19" s="227"/>
      <c r="AM19" s="227"/>
      <c r="AN19" s="227"/>
      <c r="AO19" s="227"/>
      <c r="AQ19" s="55"/>
      <c r="AR19" s="55"/>
      <c r="AS19" s="64"/>
      <c r="AT19" s="64"/>
      <c r="AU19" s="228"/>
      <c r="AV19" s="228"/>
      <c r="AW19" s="228"/>
      <c r="AX19" s="228"/>
      <c r="AY19" s="228"/>
      <c r="AZ19" s="228"/>
      <c r="BA19" s="228"/>
      <c r="BB19" s="228"/>
      <c r="BE19" s="64"/>
      <c r="BF19" s="64"/>
      <c r="BG19" s="64"/>
      <c r="BH19" s="64"/>
      <c r="BI19" s="64"/>
      <c r="BJ19" s="64"/>
      <c r="BK19" s="64"/>
      <c r="BL19" s="64"/>
    </row>
    <row r="20" spans="1:64" ht="13.5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64" ht="13.5" customHeight="1" thickBot="1">
      <c r="A21" s="55"/>
      <c r="B21" s="55"/>
      <c r="C21" s="55"/>
      <c r="D21" s="55"/>
      <c r="E21" s="55"/>
      <c r="F21" s="55"/>
      <c r="G21" s="69" t="s">
        <v>185</v>
      </c>
      <c r="H21" s="231" t="s">
        <v>191</v>
      </c>
      <c r="I21" s="231"/>
      <c r="J21" s="231"/>
      <c r="K21" s="231"/>
      <c r="L21" s="231"/>
      <c r="M21" s="231"/>
      <c r="N21" s="231"/>
      <c r="O21" s="231"/>
      <c r="P21" s="231"/>
      <c r="S21" s="64"/>
      <c r="T21" s="70" t="s">
        <v>186</v>
      </c>
      <c r="U21" s="68" t="s">
        <v>187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71" t="s">
        <v>188</v>
      </c>
      <c r="AG21" s="229" t="s">
        <v>172</v>
      </c>
      <c r="AH21" s="229"/>
      <c r="AI21" s="229"/>
      <c r="AJ21" s="229"/>
      <c r="AK21" s="229"/>
      <c r="AL21" s="229"/>
      <c r="AM21" s="229"/>
      <c r="AN21" s="229"/>
      <c r="AO21" s="229"/>
      <c r="AP21" s="65"/>
      <c r="AQ21" s="55"/>
      <c r="AR21" s="64"/>
      <c r="AS21" s="64"/>
      <c r="AT21" s="72" t="s">
        <v>178</v>
      </c>
      <c r="AU21" s="230" t="s">
        <v>189</v>
      </c>
      <c r="AV21" s="230"/>
      <c r="AW21" s="230"/>
      <c r="AX21" s="230"/>
      <c r="AY21" s="230"/>
      <c r="AZ21" s="230"/>
      <c r="BA21" s="230"/>
      <c r="BB21" s="230"/>
      <c r="BC21" s="73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64">
      <c r="A22" s="55"/>
      <c r="B22" s="55"/>
      <c r="C22" s="55"/>
      <c r="D22" s="55"/>
      <c r="E22" s="55"/>
      <c r="F22" s="55"/>
      <c r="G22" s="55"/>
      <c r="H22" s="231"/>
      <c r="I22" s="231"/>
      <c r="J22" s="231"/>
      <c r="K22" s="231"/>
      <c r="L22" s="231"/>
      <c r="M22" s="231"/>
      <c r="N22" s="231"/>
      <c r="O22" s="231"/>
      <c r="P22" s="231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229"/>
      <c r="AH22" s="229"/>
      <c r="AI22" s="229"/>
      <c r="AJ22" s="229"/>
      <c r="AK22" s="229"/>
      <c r="AL22" s="229"/>
      <c r="AM22" s="229"/>
      <c r="AN22" s="229"/>
      <c r="AO22" s="229"/>
      <c r="AP22" s="65"/>
      <c r="AQ22" s="55"/>
      <c r="AR22" s="55"/>
      <c r="AS22" s="55"/>
      <c r="AT22" s="55"/>
      <c r="AU22" s="230"/>
      <c r="AV22" s="230"/>
      <c r="AW22" s="230"/>
      <c r="AX22" s="230"/>
      <c r="AY22" s="230"/>
      <c r="AZ22" s="230"/>
      <c r="BA22" s="230"/>
      <c r="BB22" s="230"/>
      <c r="BC22" s="73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>
      <c r="A23" s="55"/>
      <c r="B23" s="55"/>
      <c r="C23" s="55"/>
      <c r="D23" s="55"/>
      <c r="E23" s="55"/>
      <c r="F23" s="55"/>
      <c r="G23" s="55"/>
      <c r="H23" s="231"/>
      <c r="I23" s="231"/>
      <c r="J23" s="231"/>
      <c r="K23" s="231"/>
      <c r="L23" s="231"/>
      <c r="M23" s="231"/>
      <c r="N23" s="231"/>
      <c r="O23" s="231"/>
      <c r="P23" s="23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64"/>
      <c r="AW23" s="64"/>
      <c r="AX23" s="64"/>
      <c r="AY23" s="64"/>
      <c r="AZ23" s="64"/>
      <c r="BA23" s="64"/>
      <c r="BB23" s="55"/>
      <c r="BC23" s="55"/>
      <c r="BD23" s="55"/>
      <c r="BE23" s="55"/>
      <c r="BF23" s="55"/>
      <c r="BG23" s="55"/>
      <c r="BH23" s="64"/>
      <c r="BI23" s="64"/>
      <c r="BJ23" s="64"/>
      <c r="BK23" s="64"/>
      <c r="BL23" s="64"/>
    </row>
    <row r="24" spans="1:64">
      <c r="A24" s="55"/>
      <c r="B24" s="55"/>
      <c r="C24" s="55"/>
      <c r="D24" s="55"/>
      <c r="E24" s="55"/>
      <c r="F24" s="55"/>
      <c r="G24" s="74"/>
      <c r="H24" s="68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74"/>
      <c r="U24" s="223"/>
      <c r="V24" s="224"/>
      <c r="W24" s="224"/>
      <c r="X24" s="224"/>
      <c r="Y24" s="224"/>
      <c r="Z24" s="224"/>
      <c r="AA24" s="224"/>
      <c r="AB24" s="224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</sheetData>
  <sheetProtection password="CE20" sheet="1" objects="1" scenarios="1" selectLockedCells="1" selectUnlockedCells="1"/>
  <customSheetViews>
    <customSheetView guid="{2BA2444E-3891-440B-861D-758779839FE0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1"/>
    </customSheetView>
    <customSheetView guid="{D3131143-2E0A-45BE-8F18-97DACCEBB08D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2"/>
    </customSheetView>
  </customSheetViews>
  <mergeCells count="342">
    <mergeCell ref="AU8:AU9"/>
    <mergeCell ref="AU10:AU11"/>
    <mergeCell ref="X10:X11"/>
    <mergeCell ref="AA10:AA11"/>
    <mergeCell ref="AB4:AE4"/>
    <mergeCell ref="Y5:Y6"/>
    <mergeCell ref="Z5:Z6"/>
    <mergeCell ref="AB5:AB6"/>
    <mergeCell ref="AC5:AC6"/>
    <mergeCell ref="AP5:AP6"/>
    <mergeCell ref="AN10:AN11"/>
    <mergeCell ref="S4:S6"/>
    <mergeCell ref="T4:V4"/>
    <mergeCell ref="W4:W6"/>
    <mergeCell ref="Z12:Z13"/>
    <mergeCell ref="AF12:AF13"/>
    <mergeCell ref="AG12:AG13"/>
    <mergeCell ref="AD12:AD13"/>
    <mergeCell ref="AE12:AE13"/>
    <mergeCell ref="R10:R11"/>
    <mergeCell ref="S10:S11"/>
    <mergeCell ref="AL10:AL11"/>
    <mergeCell ref="AK10:AK11"/>
    <mergeCell ref="AB10:AB11"/>
    <mergeCell ref="AC10:AC11"/>
    <mergeCell ref="AD10:AD11"/>
    <mergeCell ref="AE10:AE11"/>
    <mergeCell ref="T10:T11"/>
    <mergeCell ref="Y10:Y11"/>
    <mergeCell ref="U10:U11"/>
    <mergeCell ref="V10:V11"/>
    <mergeCell ref="W10:W11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I5:I6"/>
    <mergeCell ref="K5:K6"/>
    <mergeCell ref="L5:L6"/>
    <mergeCell ref="BI4:BI7"/>
    <mergeCell ref="X4:Z4"/>
    <mergeCell ref="AA4:AA6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S8:S9"/>
    <mergeCell ref="AF8:AF9"/>
    <mergeCell ref="AG8:AG9"/>
    <mergeCell ref="AH8:AH9"/>
    <mergeCell ref="Z8:Z9"/>
    <mergeCell ref="AA8:AA9"/>
    <mergeCell ref="AB8:AB9"/>
    <mergeCell ref="AC8:AC9"/>
    <mergeCell ref="B5:B6"/>
    <mergeCell ref="C5:C6"/>
    <mergeCell ref="D5:D6"/>
    <mergeCell ref="E5:E6"/>
    <mergeCell ref="G5:G6"/>
    <mergeCell ref="H5:H6"/>
    <mergeCell ref="R5:R6"/>
    <mergeCell ref="T5:T6"/>
    <mergeCell ref="AD8:AD9"/>
    <mergeCell ref="AE8:AE9"/>
    <mergeCell ref="M5:M6"/>
    <mergeCell ref="O5:O6"/>
    <mergeCell ref="P5:P6"/>
    <mergeCell ref="Q5:Q6"/>
    <mergeCell ref="AV5:AV6"/>
    <mergeCell ref="AX5:AX6"/>
    <mergeCell ref="AY5:AY6"/>
    <mergeCell ref="AZ5:AZ6"/>
    <mergeCell ref="BA5:BA6"/>
    <mergeCell ref="A8:A9"/>
    <mergeCell ref="B8:B9"/>
    <mergeCell ref="C8:C9"/>
    <mergeCell ref="D8:D9"/>
    <mergeCell ref="E8:E9"/>
    <mergeCell ref="F8:F9"/>
    <mergeCell ref="G8:G9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U5:U6"/>
    <mergeCell ref="V5:V6"/>
    <mergeCell ref="X5:X6"/>
    <mergeCell ref="AL8:AL9"/>
    <mergeCell ref="AM8:AM9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Z10:Z11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R10:AR11"/>
    <mergeCell ref="AT10:AT11"/>
    <mergeCell ref="A10:A11"/>
    <mergeCell ref="B10:B11"/>
    <mergeCell ref="C10:C11"/>
    <mergeCell ref="D10:D11"/>
    <mergeCell ref="E10:E11"/>
    <mergeCell ref="F10:F11"/>
    <mergeCell ref="G10:G11"/>
    <mergeCell ref="AF10:AF11"/>
    <mergeCell ref="AO10:AO11"/>
    <mergeCell ref="AP10:AP11"/>
    <mergeCell ref="AQ10:AQ11"/>
    <mergeCell ref="AG10:AG11"/>
    <mergeCell ref="AH10:AH11"/>
    <mergeCell ref="AI10:AI11"/>
    <mergeCell ref="AJ10:AJ11"/>
    <mergeCell ref="AM10:AM11"/>
    <mergeCell ref="BL8:BL9"/>
    <mergeCell ref="BG8:BG9"/>
    <mergeCell ref="BH8:BH9"/>
    <mergeCell ref="BJ8:BJ9"/>
    <mergeCell ref="BK8:BK9"/>
    <mergeCell ref="BI8:BI9"/>
    <mergeCell ref="AN8:AN9"/>
    <mergeCell ref="AO8:AO9"/>
    <mergeCell ref="AP8:AP9"/>
    <mergeCell ref="AQ8:AQ9"/>
    <mergeCell ref="BF8:BF9"/>
    <mergeCell ref="BE8:BE9"/>
    <mergeCell ref="BD8:BD9"/>
    <mergeCell ref="AX8:AX9"/>
    <mergeCell ref="AY8:AY9"/>
    <mergeCell ref="AZ8:AZ9"/>
    <mergeCell ref="BA8:BA9"/>
    <mergeCell ref="BB8:BB9"/>
    <mergeCell ref="BC8:BC9"/>
    <mergeCell ref="AV8:AV9"/>
    <mergeCell ref="AW8:AW9"/>
    <mergeCell ref="AR8:AR9"/>
    <mergeCell ref="AS8:AS9"/>
    <mergeCell ref="AT8:AT9"/>
    <mergeCell ref="BL10:BL11"/>
    <mergeCell ref="A12:A13"/>
    <mergeCell ref="B12:B13"/>
    <mergeCell ref="C12:C13"/>
    <mergeCell ref="AR12:AR13"/>
    <mergeCell ref="AS12:AS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AZ10:AZ11"/>
    <mergeCell ref="BA10:BA11"/>
    <mergeCell ref="BB10:BB11"/>
    <mergeCell ref="BC10:BC11"/>
    <mergeCell ref="AV12:AV13"/>
    <mergeCell ref="AW12:AW13"/>
    <mergeCell ref="AT12:AT13"/>
    <mergeCell ref="AI12:AI13"/>
    <mergeCell ref="BL12:BL13"/>
    <mergeCell ref="BG12:BG13"/>
    <mergeCell ref="BH12:BH13"/>
    <mergeCell ref="BJ12:BJ13"/>
    <mergeCell ref="BK12:BK13"/>
    <mergeCell ref="BI12:BI13"/>
    <mergeCell ref="BE12:BE13"/>
    <mergeCell ref="BF12:BF13"/>
    <mergeCell ref="BD12:BD13"/>
    <mergeCell ref="P12:P13"/>
    <mergeCell ref="Q12:Q13"/>
    <mergeCell ref="R12:R13"/>
    <mergeCell ref="AU12:AU13"/>
    <mergeCell ref="AH12:AH13"/>
    <mergeCell ref="N12:N13"/>
    <mergeCell ref="W12:W13"/>
    <mergeCell ref="X12:X13"/>
    <mergeCell ref="AQ12:AQ13"/>
    <mergeCell ref="U12:U13"/>
    <mergeCell ref="V12:V13"/>
    <mergeCell ref="AJ12:AJ13"/>
    <mergeCell ref="AK12:AK13"/>
    <mergeCell ref="AL12:AL13"/>
    <mergeCell ref="AM12:AM13"/>
    <mergeCell ref="AN12:AN13"/>
    <mergeCell ref="AO12:AO13"/>
    <mergeCell ref="T12:T13"/>
    <mergeCell ref="AA12:AA13"/>
    <mergeCell ref="AB12:AB13"/>
    <mergeCell ref="AC12:AC13"/>
    <mergeCell ref="S12:S13"/>
    <mergeCell ref="AP12:AP13"/>
    <mergeCell ref="Y12:Y13"/>
    <mergeCell ref="A14:A15"/>
    <mergeCell ref="B14:B15"/>
    <mergeCell ref="C14:C15"/>
    <mergeCell ref="D14:D15"/>
    <mergeCell ref="E14:E15"/>
    <mergeCell ref="F14:F15"/>
    <mergeCell ref="G14:G15"/>
    <mergeCell ref="K12:K13"/>
    <mergeCell ref="L12:L13"/>
    <mergeCell ref="F12:F13"/>
    <mergeCell ref="G12:G13"/>
    <mergeCell ref="H12:H13"/>
    <mergeCell ref="I12:I13"/>
    <mergeCell ref="J12:J13"/>
    <mergeCell ref="D12:D13"/>
    <mergeCell ref="E12:E13"/>
    <mergeCell ref="H14:H15"/>
    <mergeCell ref="I14:I15"/>
    <mergeCell ref="J14:J15"/>
    <mergeCell ref="K14:K15"/>
    <mergeCell ref="L14:L15"/>
    <mergeCell ref="M12:M13"/>
    <mergeCell ref="O12:O13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N14:N15"/>
    <mergeCell ref="R14:R15"/>
    <mergeCell ref="AD14:AD15"/>
    <mergeCell ref="AH14:AH15"/>
    <mergeCell ref="M14:M15"/>
    <mergeCell ref="W14:W15"/>
    <mergeCell ref="X14:X15"/>
    <mergeCell ref="Y14:Y15"/>
    <mergeCell ref="O14:O15"/>
    <mergeCell ref="T14:T15"/>
    <mergeCell ref="U14:U15"/>
    <mergeCell ref="V14:V15"/>
    <mergeCell ref="P14:P15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L14:AL15"/>
    <mergeCell ref="AM14:AM15"/>
    <mergeCell ref="AN14:AN15"/>
    <mergeCell ref="AO14:AO15"/>
    <mergeCell ref="AP14:AP15"/>
    <mergeCell ref="AI14:AI15"/>
    <mergeCell ref="AJ14:AJ15"/>
    <mergeCell ref="AK14:AK15"/>
    <mergeCell ref="AC14:AC15"/>
    <mergeCell ref="AE14:AE15"/>
    <mergeCell ref="AV14:AV15"/>
    <mergeCell ref="AW14:AW15"/>
    <mergeCell ref="AQ14:AQ15"/>
    <mergeCell ref="Q14:Q15"/>
    <mergeCell ref="S14:S15"/>
    <mergeCell ref="Z14:Z15"/>
    <mergeCell ref="AA14:AA15"/>
    <mergeCell ref="AB14:AB15"/>
    <mergeCell ref="AF14:AF15"/>
    <mergeCell ref="AG14:AG15"/>
    <mergeCell ref="U24:AB24"/>
    <mergeCell ref="BF5:BG5"/>
    <mergeCell ref="BF6:BF7"/>
    <mergeCell ref="BG6:BG7"/>
    <mergeCell ref="AG18:AO19"/>
    <mergeCell ref="AU18:BB19"/>
    <mergeCell ref="AG21:AO22"/>
    <mergeCell ref="AU21:BB22"/>
    <mergeCell ref="AX12:AX13"/>
    <mergeCell ref="AY12:AY13"/>
    <mergeCell ref="AZ12:AZ13"/>
    <mergeCell ref="BA12:BA13"/>
    <mergeCell ref="BB12:BB13"/>
    <mergeCell ref="BC12:BC13"/>
    <mergeCell ref="AV10:AV11"/>
    <mergeCell ref="AW10:AW11"/>
    <mergeCell ref="AS10:AS11"/>
  </mergeCells>
  <pageMargins left="0.39370078740157483" right="0.39370078740157483" top="0.39370078740157483" bottom="0.39370078740157483" header="0" footer="0"/>
  <pageSetup paperSize="9" scale="57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</vt:lpstr>
      <vt:lpstr>график</vt:lpstr>
      <vt:lpstr>график!Область_печати</vt:lpstr>
      <vt:lpstr>ПЛАН!Область_печати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2018-05-24T07:11:14Z</cp:lastPrinted>
  <dcterms:created xsi:type="dcterms:W3CDTF">2011-01-22T15:48:18Z</dcterms:created>
  <dcterms:modified xsi:type="dcterms:W3CDTF">2019-10-02T07:48:33Z</dcterms:modified>
</cp:coreProperties>
</file>