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20" windowWidth="12765" windowHeight="10950"/>
  </bookViews>
  <sheets>
    <sheet name="тит лист " sheetId="4" r:id="rId1"/>
    <sheet name="план " sheetId="7" r:id="rId2"/>
    <sheet name="график" sheetId="8" r:id="rId3"/>
  </sheets>
  <definedNames>
    <definedName name="_xlnm.Print_Area" localSheetId="2">график!$A$1:$BL$25</definedName>
    <definedName name="_xlnm.Print_Area" localSheetId="1">'план '!$A$1:$S$102</definedName>
    <definedName name="_xlnm.Print_Area" localSheetId="0">'тит лист '!$A$1:$N$26</definedName>
  </definedNames>
  <calcPr calcId="145621"/>
</workbook>
</file>

<file path=xl/calcChain.xml><?xml version="1.0" encoding="utf-8"?>
<calcChain xmlns="http://schemas.openxmlformats.org/spreadsheetml/2006/main">
  <c r="E22" i="7"/>
  <c r="H22"/>
  <c r="I22"/>
  <c r="J22"/>
  <c r="K22"/>
  <c r="L22"/>
  <c r="M22"/>
  <c r="N22"/>
  <c r="O22"/>
  <c r="P22"/>
  <c r="Q22"/>
  <c r="R22"/>
  <c r="S22"/>
  <c r="E9"/>
  <c r="E8" s="1"/>
  <c r="H9"/>
  <c r="I9"/>
  <c r="J9"/>
  <c r="K9"/>
  <c r="L9"/>
  <c r="M9"/>
  <c r="M8" s="1"/>
  <c r="N9"/>
  <c r="N8" s="1"/>
  <c r="O9"/>
  <c r="P9"/>
  <c r="Q9"/>
  <c r="Q8" s="1"/>
  <c r="R9"/>
  <c r="S9"/>
  <c r="P8" l="1"/>
  <c r="J97"/>
  <c r="K97"/>
  <c r="H8"/>
  <c r="J8"/>
  <c r="K8"/>
  <c r="I8"/>
  <c r="O8"/>
  <c r="L8"/>
  <c r="S8"/>
  <c r="R8"/>
  <c r="F27" l="1"/>
  <c r="G27" s="1"/>
  <c r="F25"/>
  <c r="G25" s="1"/>
  <c r="D25"/>
  <c r="F24"/>
  <c r="G24" s="1"/>
  <c r="D24"/>
  <c r="F23"/>
  <c r="T10"/>
  <c r="F21"/>
  <c r="G21" s="1"/>
  <c r="F20"/>
  <c r="G20" s="1"/>
  <c r="F19"/>
  <c r="D19" s="1"/>
  <c r="F18"/>
  <c r="G18" s="1"/>
  <c r="F17"/>
  <c r="G17" s="1"/>
  <c r="F16"/>
  <c r="G16" s="1"/>
  <c r="D16"/>
  <c r="F15"/>
  <c r="G15" s="1"/>
  <c r="F14"/>
  <c r="G14" s="1"/>
  <c r="F13"/>
  <c r="G13" s="1"/>
  <c r="F12"/>
  <c r="G12" s="1"/>
  <c r="D12"/>
  <c r="F11"/>
  <c r="D11" s="1"/>
  <c r="F10"/>
  <c r="F9" l="1"/>
  <c r="F8" s="1"/>
  <c r="D14"/>
  <c r="D20"/>
  <c r="F22"/>
  <c r="D15"/>
  <c r="D17"/>
  <c r="D10"/>
  <c r="D18"/>
  <c r="G23"/>
  <c r="G22" s="1"/>
  <c r="D27"/>
  <c r="D23"/>
  <c r="D22" s="1"/>
  <c r="G19"/>
  <c r="G10"/>
  <c r="D13"/>
  <c r="D21"/>
  <c r="G11"/>
  <c r="G9" l="1"/>
  <c r="G8" s="1"/>
  <c r="U10"/>
  <c r="D9"/>
  <c r="D8" s="1"/>
  <c r="L97" l="1"/>
  <c r="M97"/>
  <c r="N97"/>
  <c r="O97"/>
  <c r="P97"/>
  <c r="Q97"/>
  <c r="R97"/>
  <c r="S97"/>
  <c r="U29" l="1"/>
  <c r="T29"/>
  <c r="BK18" i="8"/>
  <c r="BJ18"/>
  <c r="BI18"/>
  <c r="BH18"/>
  <c r="BG18"/>
  <c r="BF18"/>
  <c r="BE18"/>
  <c r="BC18"/>
  <c r="BL16"/>
  <c r="BD16"/>
  <c r="BL14"/>
  <c r="BD14"/>
  <c r="BL12"/>
  <c r="BD12"/>
  <c r="BL10"/>
  <c r="BD10"/>
  <c r="BL8"/>
  <c r="BD8"/>
  <c r="BD18" l="1"/>
  <c r="BL18"/>
  <c r="U32" i="7" l="1"/>
  <c r="U35"/>
  <c r="U38"/>
  <c r="F41"/>
  <c r="F56"/>
  <c r="E56" s="1"/>
  <c r="D56" l="1"/>
  <c r="G56"/>
  <c r="F44" l="1"/>
  <c r="E44" s="1"/>
  <c r="F55"/>
  <c r="G55" l="1"/>
  <c r="E55"/>
  <c r="D55" s="1"/>
  <c r="F38"/>
  <c r="M98" l="1"/>
  <c r="N98"/>
  <c r="O98"/>
  <c r="P98"/>
  <c r="Q98"/>
  <c r="R98"/>
  <c r="S98"/>
  <c r="L98"/>
  <c r="P99"/>
  <c r="P40"/>
  <c r="Q40"/>
  <c r="P35"/>
  <c r="Q35"/>
  <c r="R35"/>
  <c r="S35"/>
  <c r="P28"/>
  <c r="Q28"/>
  <c r="R28"/>
  <c r="S28"/>
  <c r="F77"/>
  <c r="G77" s="1"/>
  <c r="D77" l="1"/>
  <c r="F71"/>
  <c r="D71" s="1"/>
  <c r="T32"/>
  <c r="T35"/>
  <c r="T38" l="1"/>
  <c r="H40"/>
  <c r="I40"/>
  <c r="J40"/>
  <c r="K40"/>
  <c r="L40"/>
  <c r="M40"/>
  <c r="N40"/>
  <c r="O40"/>
  <c r="R40"/>
  <c r="S40"/>
  <c r="F57" l="1"/>
  <c r="N99"/>
  <c r="O99"/>
  <c r="Q99"/>
  <c r="R99"/>
  <c r="S99"/>
  <c r="M99"/>
  <c r="E57" l="1"/>
  <c r="D57" s="1"/>
  <c r="G57"/>
  <c r="F87"/>
  <c r="G87" s="1"/>
  <c r="F83"/>
  <c r="G83" s="1"/>
  <c r="F81"/>
  <c r="G81" s="1"/>
  <c r="E73"/>
  <c r="H73"/>
  <c r="I73"/>
  <c r="J73"/>
  <c r="K73"/>
  <c r="L73"/>
  <c r="M73"/>
  <c r="N73"/>
  <c r="O73"/>
  <c r="P73"/>
  <c r="Q73"/>
  <c r="R73"/>
  <c r="S73"/>
  <c r="F74"/>
  <c r="G74" s="1"/>
  <c r="F75"/>
  <c r="G75" s="1"/>
  <c r="F70"/>
  <c r="G70" s="1"/>
  <c r="F68"/>
  <c r="G68" s="1"/>
  <c r="F69"/>
  <c r="D69" s="1"/>
  <c r="F65"/>
  <c r="D65" s="1"/>
  <c r="F61"/>
  <c r="G61" s="1"/>
  <c r="F62"/>
  <c r="D62" s="1"/>
  <c r="F63"/>
  <c r="G63" s="1"/>
  <c r="F91"/>
  <c r="F90"/>
  <c r="F88"/>
  <c r="F86"/>
  <c r="F82"/>
  <c r="F84"/>
  <c r="D84" s="1"/>
  <c r="F80"/>
  <c r="F78"/>
  <c r="F76"/>
  <c r="F72"/>
  <c r="D72" s="1"/>
  <c r="F67"/>
  <c r="F64"/>
  <c r="F60"/>
  <c r="F42"/>
  <c r="F43"/>
  <c r="G43" s="1"/>
  <c r="G44"/>
  <c r="F45"/>
  <c r="F46"/>
  <c r="F47"/>
  <c r="F48"/>
  <c r="F49"/>
  <c r="E49" s="1"/>
  <c r="F50"/>
  <c r="F51"/>
  <c r="F52"/>
  <c r="F53"/>
  <c r="F54"/>
  <c r="E54" s="1"/>
  <c r="E35"/>
  <c r="H35"/>
  <c r="I35"/>
  <c r="J35"/>
  <c r="K35"/>
  <c r="L35"/>
  <c r="M35"/>
  <c r="N35"/>
  <c r="O35"/>
  <c r="F37"/>
  <c r="D37" s="1"/>
  <c r="G38"/>
  <c r="G46" l="1"/>
  <c r="E46"/>
  <c r="G51"/>
  <c r="E51"/>
  <c r="G47"/>
  <c r="E47"/>
  <c r="G45"/>
  <c r="G50"/>
  <c r="E50"/>
  <c r="G52"/>
  <c r="E52"/>
  <c r="G48"/>
  <c r="E48"/>
  <c r="G53"/>
  <c r="E53"/>
  <c r="G42"/>
  <c r="D42"/>
  <c r="D87"/>
  <c r="D75"/>
  <c r="G49"/>
  <c r="F40"/>
  <c r="D70"/>
  <c r="D74"/>
  <c r="D54"/>
  <c r="D83"/>
  <c r="D81"/>
  <c r="F73"/>
  <c r="G69"/>
  <c r="D63"/>
  <c r="D38"/>
  <c r="D61"/>
  <c r="G62"/>
  <c r="G54"/>
  <c r="F36"/>
  <c r="F35" s="1"/>
  <c r="F33"/>
  <c r="F32"/>
  <c r="E40" l="1"/>
  <c r="Q89"/>
  <c r="R89"/>
  <c r="S89"/>
  <c r="Q85"/>
  <c r="R85"/>
  <c r="S85"/>
  <c r="Q79"/>
  <c r="R79"/>
  <c r="S79"/>
  <c r="O66"/>
  <c r="P66"/>
  <c r="Q66"/>
  <c r="R66"/>
  <c r="S66"/>
  <c r="P59"/>
  <c r="Q59"/>
  <c r="R59"/>
  <c r="S59"/>
  <c r="F30"/>
  <c r="G30" s="1"/>
  <c r="K99"/>
  <c r="L99"/>
  <c r="J99"/>
  <c r="K98"/>
  <c r="J98"/>
  <c r="E89"/>
  <c r="H89"/>
  <c r="I89"/>
  <c r="J89"/>
  <c r="K89"/>
  <c r="L89"/>
  <c r="M89"/>
  <c r="N89"/>
  <c r="O89"/>
  <c r="P89"/>
  <c r="D88"/>
  <c r="G86"/>
  <c r="G85" s="1"/>
  <c r="P85"/>
  <c r="O85"/>
  <c r="N85"/>
  <c r="M85"/>
  <c r="L85"/>
  <c r="K85"/>
  <c r="J85"/>
  <c r="I85"/>
  <c r="H85"/>
  <c r="E85"/>
  <c r="G82"/>
  <c r="G80"/>
  <c r="P79"/>
  <c r="O79"/>
  <c r="N79"/>
  <c r="M79"/>
  <c r="L79"/>
  <c r="K79"/>
  <c r="J79"/>
  <c r="I79"/>
  <c r="H79"/>
  <c r="E79"/>
  <c r="D78"/>
  <c r="G76"/>
  <c r="G73" s="1"/>
  <c r="G67"/>
  <c r="D64"/>
  <c r="D60"/>
  <c r="D52"/>
  <c r="Q58" l="1"/>
  <c r="Q39" s="1"/>
  <c r="Q93" s="1"/>
  <c r="P58"/>
  <c r="P39" s="1"/>
  <c r="P93" s="1"/>
  <c r="S58"/>
  <c r="S39" s="1"/>
  <c r="S93" s="1"/>
  <c r="R58"/>
  <c r="R39" s="1"/>
  <c r="R93" s="1"/>
  <c r="G60"/>
  <c r="G59" s="1"/>
  <c r="D30"/>
  <c r="D67"/>
  <c r="F85"/>
  <c r="D86"/>
  <c r="D85" s="1"/>
  <c r="D82"/>
  <c r="G79"/>
  <c r="F79"/>
  <c r="D80"/>
  <c r="D76"/>
  <c r="D73" s="1"/>
  <c r="D53"/>
  <c r="D68"/>
  <c r="D51"/>
  <c r="E59"/>
  <c r="H59"/>
  <c r="I59"/>
  <c r="J59"/>
  <c r="K59"/>
  <c r="L59"/>
  <c r="M59"/>
  <c r="N59"/>
  <c r="O59"/>
  <c r="I66"/>
  <c r="J66"/>
  <c r="K66"/>
  <c r="L66"/>
  <c r="M66"/>
  <c r="N66"/>
  <c r="I28"/>
  <c r="J28"/>
  <c r="K28"/>
  <c r="L28"/>
  <c r="M28"/>
  <c r="N28"/>
  <c r="O28"/>
  <c r="E28"/>
  <c r="H28"/>
  <c r="F29"/>
  <c r="D29" s="1"/>
  <c r="F31"/>
  <c r="D31" s="1"/>
  <c r="G32"/>
  <c r="G33"/>
  <c r="G37"/>
  <c r="D41"/>
  <c r="D45"/>
  <c r="D47"/>
  <c r="F59"/>
  <c r="E66"/>
  <c r="H66"/>
  <c r="G66"/>
  <c r="F66"/>
  <c r="D59"/>
  <c r="G36"/>
  <c r="D49"/>
  <c r="D48"/>
  <c r="D36"/>
  <c r="D35" s="1"/>
  <c r="D32"/>
  <c r="G35" l="1"/>
  <c r="G29"/>
  <c r="D66"/>
  <c r="G31"/>
  <c r="D79"/>
  <c r="D43"/>
  <c r="G41"/>
  <c r="G40" s="1"/>
  <c r="O58"/>
  <c r="O39" s="1"/>
  <c r="O93" s="1"/>
  <c r="M58"/>
  <c r="M39" s="1"/>
  <c r="M93" s="1"/>
  <c r="K58"/>
  <c r="K39" s="1"/>
  <c r="K93" s="1"/>
  <c r="I58"/>
  <c r="I39" s="1"/>
  <c r="I93" s="1"/>
  <c r="G90"/>
  <c r="G89" s="1"/>
  <c r="G58" s="1"/>
  <c r="F89"/>
  <c r="F58" s="1"/>
  <c r="N58"/>
  <c r="N39" s="1"/>
  <c r="N93" s="1"/>
  <c r="L58"/>
  <c r="L39" s="1"/>
  <c r="L93" s="1"/>
  <c r="J58"/>
  <c r="J39" s="1"/>
  <c r="J93" s="1"/>
  <c r="H58"/>
  <c r="H39" s="1"/>
  <c r="H93" s="1"/>
  <c r="E58"/>
  <c r="E39" s="1"/>
  <c r="E93" s="1"/>
  <c r="D90"/>
  <c r="D46"/>
  <c r="D50"/>
  <c r="D44"/>
  <c r="F28"/>
  <c r="D33"/>
  <c r="D28" s="1"/>
  <c r="D91"/>
  <c r="T91" s="1"/>
  <c r="G28" l="1"/>
  <c r="D40"/>
  <c r="D89"/>
  <c r="D58" s="1"/>
  <c r="G39"/>
  <c r="F39"/>
  <c r="F93" s="1"/>
  <c r="T100" l="1"/>
  <c r="G93"/>
  <c r="D39"/>
  <c r="D93" s="1"/>
</calcChain>
</file>

<file path=xl/sharedStrings.xml><?xml version="1.0" encoding="utf-8"?>
<sst xmlns="http://schemas.openxmlformats.org/spreadsheetml/2006/main" count="533" uniqueCount="330">
  <si>
    <t>Государственная итоговая аттестация</t>
  </si>
  <si>
    <t>Всего</t>
  </si>
  <si>
    <t>I курс</t>
  </si>
  <si>
    <t>II курс</t>
  </si>
  <si>
    <t>III курс</t>
  </si>
  <si>
    <t>Индекс</t>
  </si>
  <si>
    <t>Формы промежуточной аттестации</t>
  </si>
  <si>
    <t>Учебная нагрузка обучающихся (час.)</t>
  </si>
  <si>
    <t>максимальная</t>
  </si>
  <si>
    <t>обязательная аудиторная</t>
  </si>
  <si>
    <t>в т.ч.</t>
  </si>
  <si>
    <t>Распределение обязательной нагрузки по курсам и семестрам (час. в семестр)</t>
  </si>
  <si>
    <t>всего занятий</t>
  </si>
  <si>
    <t>самостоятельная работа</t>
  </si>
  <si>
    <t>О.00</t>
  </si>
  <si>
    <t>ОП.00</t>
  </si>
  <si>
    <t>ОГСЭ.00</t>
  </si>
  <si>
    <t>ОГСЭ.01</t>
  </si>
  <si>
    <t>Основы философии</t>
  </si>
  <si>
    <t>ОГСЭ.02</t>
  </si>
  <si>
    <t>ОГСЭ.03</t>
  </si>
  <si>
    <t>ОГСЭ.04</t>
  </si>
  <si>
    <t>История</t>
  </si>
  <si>
    <t>Иностранный язык</t>
  </si>
  <si>
    <t>Физическая культура</t>
  </si>
  <si>
    <t>ЕН.00</t>
  </si>
  <si>
    <t>ЕН.01</t>
  </si>
  <si>
    <t>ЕН.02</t>
  </si>
  <si>
    <t>Математика</t>
  </si>
  <si>
    <t>Безопасность жизнедеятельности</t>
  </si>
  <si>
    <t>П.00</t>
  </si>
  <si>
    <t>ПМ.01</t>
  </si>
  <si>
    <t>МДК.01.01</t>
  </si>
  <si>
    <t>ПМ.02</t>
  </si>
  <si>
    <t>МДК.02.01</t>
  </si>
  <si>
    <t>ПМ.03</t>
  </si>
  <si>
    <t>МДК.03.01</t>
  </si>
  <si>
    <t>Государственная (итоговая) аттестация</t>
  </si>
  <si>
    <t>дисциплин и МДК</t>
  </si>
  <si>
    <t>учебной практики</t>
  </si>
  <si>
    <t>экзаменов</t>
  </si>
  <si>
    <t>дифф.зачетов</t>
  </si>
  <si>
    <t>зачетов</t>
  </si>
  <si>
    <t>лекций</t>
  </si>
  <si>
    <t>лаб. и практ. занятий,вкл. семинары</t>
  </si>
  <si>
    <t>курсовых работ (проектов)</t>
  </si>
  <si>
    <t>ПДП</t>
  </si>
  <si>
    <t>ГИА</t>
  </si>
  <si>
    <t>1.1. Дипломный проект (работа)</t>
  </si>
  <si>
    <t>УЧЕБНЫЙ ПЛАН</t>
  </si>
  <si>
    <t xml:space="preserve">Преддипломная практика </t>
  </si>
  <si>
    <t>IV курс</t>
  </si>
  <si>
    <t>Э</t>
  </si>
  <si>
    <t>ПМ.00</t>
  </si>
  <si>
    <t>6 нед</t>
  </si>
  <si>
    <t>ПП.02</t>
  </si>
  <si>
    <t>ДЗ</t>
  </si>
  <si>
    <t>ОП.01</t>
  </si>
  <si>
    <t>ОП.02</t>
  </si>
  <si>
    <t>ОП.03</t>
  </si>
  <si>
    <t>ОП.04</t>
  </si>
  <si>
    <t>ОП.05</t>
  </si>
  <si>
    <t>ОП.06</t>
  </si>
  <si>
    <t>ОП.07</t>
  </si>
  <si>
    <t>ОП.08</t>
  </si>
  <si>
    <t>ОП.09</t>
  </si>
  <si>
    <t>2. План учебного процесса (основная профессиональная образовательная программа СПО)</t>
  </si>
  <si>
    <r>
      <t xml:space="preserve">Форма обучения - </t>
    </r>
    <r>
      <rPr>
        <b/>
        <u/>
        <sz val="14"/>
        <rFont val="Times New Roman"/>
        <family val="1"/>
        <charset val="204"/>
      </rPr>
      <t xml:space="preserve">  очная</t>
    </r>
    <r>
      <rPr>
        <u/>
        <sz val="14"/>
        <rFont val="Times New Roman"/>
        <family val="1"/>
        <charset val="204"/>
      </rPr>
      <t xml:space="preserve">  </t>
    </r>
  </si>
  <si>
    <t xml:space="preserve">среднего (полного) общего образования </t>
  </si>
  <si>
    <t xml:space="preserve">основного общего образования </t>
  </si>
  <si>
    <t>-/Э</t>
  </si>
  <si>
    <t>-/ДЗ</t>
  </si>
  <si>
    <r>
      <t xml:space="preserve">Выполнение дипломного проекта (работы) с </t>
    </r>
    <r>
      <rPr>
        <u/>
        <sz val="12"/>
        <rFont val="Times New Roman"/>
        <family val="1"/>
        <charset val="204"/>
      </rPr>
      <t xml:space="preserve">18.05. </t>
    </r>
    <r>
      <rPr>
        <sz val="12"/>
        <rFont val="Times New Roman"/>
        <family val="1"/>
        <charset val="204"/>
      </rPr>
      <t xml:space="preserve"> по </t>
    </r>
    <r>
      <rPr>
        <u/>
        <sz val="12"/>
        <rFont val="Times New Roman"/>
        <family val="1"/>
        <charset val="204"/>
      </rPr>
      <t xml:space="preserve">14.06 </t>
    </r>
    <r>
      <rPr>
        <sz val="12"/>
        <rFont val="Times New Roman"/>
        <family val="1"/>
        <charset val="204"/>
      </rPr>
      <t xml:space="preserve"> (всего 4 нед.)</t>
    </r>
  </si>
  <si>
    <r>
      <t xml:space="preserve">Защита дипломного проекта (работы) с  </t>
    </r>
    <r>
      <rPr>
        <u/>
        <sz val="12"/>
        <rFont val="Times New Roman"/>
        <family val="1"/>
        <charset val="204"/>
      </rPr>
      <t xml:space="preserve">15.06  </t>
    </r>
    <r>
      <rPr>
        <sz val="12"/>
        <rFont val="Times New Roman"/>
        <family val="1"/>
        <charset val="204"/>
      </rPr>
      <t xml:space="preserve">по  </t>
    </r>
    <r>
      <rPr>
        <u/>
        <sz val="12"/>
        <rFont val="Times New Roman"/>
        <family val="1"/>
        <charset val="204"/>
      </rPr>
      <t xml:space="preserve">28.06 </t>
    </r>
    <r>
      <rPr>
        <sz val="12"/>
        <rFont val="Times New Roman"/>
        <family val="1"/>
        <charset val="204"/>
      </rPr>
      <t xml:space="preserve"> (всего 2 нед.)</t>
    </r>
  </si>
  <si>
    <t>Основы безопасности жизнедеятельности</t>
  </si>
  <si>
    <t>1                   семестр 17 нед.</t>
  </si>
  <si>
    <t>2                   семестр 22 нед.</t>
  </si>
  <si>
    <t>Общепрофессиональные дисциплины</t>
  </si>
  <si>
    <t>Профессиональные модули</t>
  </si>
  <si>
    <t>аудит.</t>
  </si>
  <si>
    <t>максим.</t>
  </si>
  <si>
    <t>1 курс</t>
  </si>
  <si>
    <t>2 курс</t>
  </si>
  <si>
    <t>3 курс</t>
  </si>
  <si>
    <t>ОП.10</t>
  </si>
  <si>
    <t>ОП.11</t>
  </si>
  <si>
    <t xml:space="preserve">Производственная практика </t>
  </si>
  <si>
    <t>Учебная практика</t>
  </si>
  <si>
    <t>4 курс</t>
  </si>
  <si>
    <t>практика</t>
  </si>
  <si>
    <t>Эк</t>
  </si>
  <si>
    <t>Информационные технологии в профессиональной деятельности</t>
  </si>
  <si>
    <t>Экономика организации</t>
  </si>
  <si>
    <t>УП.01</t>
  </si>
  <si>
    <t>ПП.01</t>
  </si>
  <si>
    <t>ОП.12</t>
  </si>
  <si>
    <t>ОП.13</t>
  </si>
  <si>
    <t>МДК.02.02</t>
  </si>
  <si>
    <t>Производственная практика</t>
  </si>
  <si>
    <t>ПП.03</t>
  </si>
  <si>
    <t>ПМ.04</t>
  </si>
  <si>
    <t>МДК.04.01</t>
  </si>
  <si>
    <t>МДК.04.02</t>
  </si>
  <si>
    <t>ПП.04</t>
  </si>
  <si>
    <t>ПМ.05</t>
  </si>
  <si>
    <t>МДК.05.01</t>
  </si>
  <si>
    <t>ПП.05</t>
  </si>
  <si>
    <t>ПМ.06</t>
  </si>
  <si>
    <t>МДК.06.01</t>
  </si>
  <si>
    <t>УП.06</t>
  </si>
  <si>
    <t>производств. практики</t>
  </si>
  <si>
    <r>
      <t>Квалификация :</t>
    </r>
    <r>
      <rPr>
        <b/>
        <u/>
        <sz val="14"/>
        <rFont val="Times New Roman"/>
        <family val="1"/>
        <charset val="204"/>
      </rPr>
      <t xml:space="preserve"> специалист производства летательных аппаратов</t>
    </r>
  </si>
  <si>
    <r>
      <t xml:space="preserve">Нормативный срок обучения -                 </t>
    </r>
    <r>
      <rPr>
        <b/>
        <u/>
        <sz val="14"/>
        <rFont val="Times New Roman"/>
        <family val="1"/>
        <charset val="204"/>
      </rPr>
      <t xml:space="preserve"> 4 </t>
    </r>
    <r>
      <rPr>
        <sz val="14"/>
        <rFont val="Times New Roman"/>
        <family val="1"/>
        <charset val="204"/>
      </rPr>
      <t xml:space="preserve"> года и</t>
    </r>
    <r>
      <rPr>
        <b/>
        <sz val="14"/>
        <rFont val="Times New Roman"/>
        <family val="1"/>
        <charset val="204"/>
      </rPr>
      <t xml:space="preserve"> </t>
    </r>
    <r>
      <rPr>
        <b/>
        <u/>
        <sz val="14"/>
        <rFont val="Times New Roman"/>
        <family val="1"/>
        <charset val="204"/>
      </rPr>
      <t xml:space="preserve"> 10 </t>
    </r>
    <r>
      <rPr>
        <sz val="14"/>
        <rFont val="Times New Roman"/>
        <family val="1"/>
        <charset val="204"/>
      </rPr>
      <t xml:space="preserve"> мес на базе                                        </t>
    </r>
  </si>
  <si>
    <r>
      <rPr>
        <b/>
        <u/>
        <sz val="14"/>
        <rFont val="Times New Roman"/>
        <family val="1"/>
        <charset val="204"/>
      </rPr>
      <t xml:space="preserve"> 3 </t>
    </r>
    <r>
      <rPr>
        <sz val="14"/>
        <rFont val="Times New Roman"/>
        <family val="1"/>
        <charset val="204"/>
      </rPr>
      <t xml:space="preserve"> года и </t>
    </r>
    <r>
      <rPr>
        <b/>
        <u/>
        <sz val="14"/>
        <rFont val="Times New Roman"/>
        <family val="1"/>
        <charset val="204"/>
      </rPr>
      <t xml:space="preserve"> 10 </t>
    </r>
    <r>
      <rPr>
        <sz val="14"/>
        <rFont val="Times New Roman"/>
        <family val="1"/>
        <charset val="204"/>
      </rPr>
      <t xml:space="preserve"> мес на базе</t>
    </r>
  </si>
  <si>
    <t>Химия</t>
  </si>
  <si>
    <t>Биология</t>
  </si>
  <si>
    <t>Физика</t>
  </si>
  <si>
    <t>ОГСЭ.05</t>
  </si>
  <si>
    <t>Психология общения</t>
  </si>
  <si>
    <t>4 нед.</t>
  </si>
  <si>
    <t>ЕН.03</t>
  </si>
  <si>
    <t>Информатика</t>
  </si>
  <si>
    <t>Инженерная графика</t>
  </si>
  <si>
    <t>Техническая механика</t>
  </si>
  <si>
    <t>Электротехника и электроника</t>
  </si>
  <si>
    <t>Материаловедение</t>
  </si>
  <si>
    <t>Метрология, стандартизация и подтверждение качества</t>
  </si>
  <si>
    <t>Гидравлические и пневматические системы</t>
  </si>
  <si>
    <t>Управление качеством</t>
  </si>
  <si>
    <t>Метрологическое обеспечение</t>
  </si>
  <si>
    <t>Информационные системы в технической подготовке производства</t>
  </si>
  <si>
    <t>ОП.14</t>
  </si>
  <si>
    <t>Аэродинамика</t>
  </si>
  <si>
    <t>Двигатели летательных аппаратов</t>
  </si>
  <si>
    <t>Конструкция и конструкторская документация летательных аппаратов (узлов, агрегатов, оборудования, систем)</t>
  </si>
  <si>
    <t>МДК.01.02</t>
  </si>
  <si>
    <t>МДК.01.03</t>
  </si>
  <si>
    <t>МДК.01.04</t>
  </si>
  <si>
    <t>Технологии и техническое оснащение производства летательных аппаратов</t>
  </si>
  <si>
    <t>Проектирование технологических процессов, разработка технологической документации и внедрение в производство</t>
  </si>
  <si>
    <t>Элементы автоматизированного проектирования в производстве летательных аппаратов</t>
  </si>
  <si>
    <t>Проектирование несложных деталей и узлов летательных аппаратов и его систем, деталей и узлов технологического оборудования и оснастки</t>
  </si>
  <si>
    <t>Технологическое оборудование и оснастка при производстве летательных аппаратов</t>
  </si>
  <si>
    <t>Проектирование технологического оборудования и оснастки</t>
  </si>
  <si>
    <t>МДК.02.03</t>
  </si>
  <si>
    <t>МДК.02.04</t>
  </si>
  <si>
    <t>Основные принципы конструирования деталей</t>
  </si>
  <si>
    <t>Разработка рабочего проекта с применением ИКТ</t>
  </si>
  <si>
    <t>Управление и организация труда на производственном участке</t>
  </si>
  <si>
    <t>МДК.03.02</t>
  </si>
  <si>
    <t>МДК.03.03</t>
  </si>
  <si>
    <t>Трудовое право и охрана труда на производственном участке</t>
  </si>
  <si>
    <t>Организация и управление работой структурного подразделения</t>
  </si>
  <si>
    <t>Делопроизводство производственного участка</t>
  </si>
  <si>
    <t>Эксплуатация и ремонт летательных аппаратов (планера, его систем и бортового оборудования)</t>
  </si>
  <si>
    <t>МДК.04.03</t>
  </si>
  <si>
    <t>Техническая диагностика и организация демонтажно-монтажных работ</t>
  </si>
  <si>
    <t>МДК.04.04</t>
  </si>
  <si>
    <t>Конструктивные и технологические направления организации ТО и Р летательных аппаратов в организациях отрасли</t>
  </si>
  <si>
    <t>Летательные аппараты, их системы и оборудование как объекты ТО и Р</t>
  </si>
  <si>
    <t>Проверка и освоение объектов новой техники и технологий</t>
  </si>
  <si>
    <t>МДК.05.02</t>
  </si>
  <si>
    <t>Оценка качества и сертификация объектов деятельности</t>
  </si>
  <si>
    <t>Технологические аспекты опытно-экспериментальных работ</t>
  </si>
  <si>
    <t>Выполнение работ по профессии "Слесарь механосборочных работ"</t>
  </si>
  <si>
    <t>V курс</t>
  </si>
  <si>
    <t>Управление техническимим сиcтемами</t>
  </si>
  <si>
    <t>1. График учебного процесса по неделям</t>
  </si>
  <si>
    <t>2. Сводные данные по бюджету времени</t>
  </si>
  <si>
    <t>Курс</t>
  </si>
  <si>
    <t>Сентябрь</t>
  </si>
  <si>
    <t>29 сен - 5 окт</t>
  </si>
  <si>
    <t>Октябрь</t>
  </si>
  <si>
    <t>27 окт - 2 ноя</t>
  </si>
  <si>
    <t>Ноябрь</t>
  </si>
  <si>
    <t>24 ноя - 30 ноя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</si>
  <si>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</si>
  <si>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</si>
  <si>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</si>
  <si>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</si>
  <si>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</si>
  <si>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</si>
  <si>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</si>
  <si>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</si>
  <si>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</si>
  <si>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</si>
  <si>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</si>
  <si>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</si>
  <si>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</si>
  <si>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</si>
  <si>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</si>
  <si>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</si>
  <si>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Обучение по дисциплинам и междисциплинар-ным курсам</t>
  </si>
  <si>
    <t>Учебная/Производственная практика и подготовка к итоговой аттестации, нед.</t>
  </si>
  <si>
    <t>Промежуточная аттестация, нед.</t>
  </si>
  <si>
    <t>Итоговая государственная аттестация, нед.</t>
  </si>
  <si>
    <t>Каникулы, нед.</t>
  </si>
  <si>
    <t>Всего, нед.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</si>
  <si>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</si>
  <si>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</si>
  <si>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</si>
  <si>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</si>
  <si>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</si>
  <si>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</si>
  <si>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</si>
  <si>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</si>
  <si>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</si>
  <si>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</si>
  <si>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</si>
  <si>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</si>
  <si>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</si>
  <si>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</si>
  <si>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</si>
  <si>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</si>
  <si>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</si>
  <si>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</si>
  <si>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</si>
  <si>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</si>
  <si>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</si>
  <si>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3-9 авг</t>
  </si>
  <si>
    <t>10-16 авг</t>
  </si>
  <si>
    <t>17-23 авг</t>
  </si>
  <si>
    <t>24-31 авг</t>
  </si>
  <si>
    <t>Практика учебная</t>
  </si>
  <si>
    <t>Практика производственная</t>
  </si>
  <si>
    <t>Подготовка к итоговой государственной аттестации</t>
  </si>
  <si>
    <t>Всего за год</t>
  </si>
  <si>
    <t>по профилю специальности</t>
  </si>
  <si>
    <t>преддипломная</t>
  </si>
  <si>
    <t>нед.</t>
  </si>
  <si>
    <t>час.</t>
  </si>
  <si>
    <t>I</t>
  </si>
  <si>
    <t>II</t>
  </si>
  <si>
    <t>III</t>
  </si>
  <si>
    <t>IV</t>
  </si>
  <si>
    <t>V</t>
  </si>
  <si>
    <t>Обозначения:</t>
  </si>
  <si>
    <t>Теоретическое обучение</t>
  </si>
  <si>
    <t>::</t>
  </si>
  <si>
    <t>Промежуточная аттестация</t>
  </si>
  <si>
    <t>00</t>
  </si>
  <si>
    <t>8</t>
  </si>
  <si>
    <t>Практика преддипломная (производственная)</t>
  </si>
  <si>
    <t>X</t>
  </si>
  <si>
    <t>Практика по профилю специальности (производственная)</t>
  </si>
  <si>
    <t>=</t>
  </si>
  <si>
    <t>Каникулы</t>
  </si>
  <si>
    <t>D</t>
  </si>
  <si>
    <t>Итоговая государственная аттестация</t>
  </si>
  <si>
    <t>5 курс</t>
  </si>
  <si>
    <t>5                   семестр 16 нед.</t>
  </si>
  <si>
    <t>7                   семестр 16 нед.</t>
  </si>
  <si>
    <t>ОП.16</t>
  </si>
  <si>
    <t>Техническое сопровождение производства летательных аппаратов и разработка технологической документации (в рамках структурного подразделения организации отрасли)</t>
  </si>
  <si>
    <t>ОП.17</t>
  </si>
  <si>
    <t>УП.02</t>
  </si>
  <si>
    <t>Бережливое производство</t>
  </si>
  <si>
    <t>МДК.03.04</t>
  </si>
  <si>
    <r>
      <t>Консультации</t>
    </r>
    <r>
      <rPr>
        <sz val="12"/>
        <rFont val="Times New Roman"/>
        <family val="1"/>
        <charset val="204"/>
      </rPr>
      <t xml:space="preserve"> на учебную группу по 4 часа в год на каждого обучающегося</t>
    </r>
  </si>
  <si>
    <r>
      <t xml:space="preserve">по программе </t>
    </r>
    <r>
      <rPr>
        <b/>
        <u/>
        <sz val="16"/>
        <rFont val="Times New Roman"/>
        <family val="1"/>
        <charset val="204"/>
      </rPr>
      <t xml:space="preserve"> углублённой</t>
    </r>
    <r>
      <rPr>
        <u/>
        <sz val="16"/>
        <rFont val="Times New Roman"/>
        <family val="1"/>
        <charset val="204"/>
      </rPr>
      <t xml:space="preserve"> </t>
    </r>
    <r>
      <rPr>
        <sz val="16"/>
        <rFont val="Times New Roman"/>
        <family val="1"/>
        <charset val="204"/>
      </rPr>
      <t xml:space="preserve"> подготовки</t>
    </r>
  </si>
  <si>
    <t>Коэффициент практикоориентированности</t>
  </si>
  <si>
    <t>Обществознание (вкл. экономику и право)</t>
  </si>
  <si>
    <t>География</t>
  </si>
  <si>
    <t>Экология</t>
  </si>
  <si>
    <t>Основы выполнения работ по профессии "Слесарь механосборочных работ"</t>
  </si>
  <si>
    <t>1. Программа углублённой подготовки</t>
  </si>
  <si>
    <t>ХХ</t>
  </si>
  <si>
    <t>0/3/2</t>
  </si>
  <si>
    <t>-/З/-/З/-/З/-/ДЗ</t>
  </si>
  <si>
    <t>-/-/-/-/-/-/-/ДЗ</t>
  </si>
  <si>
    <t>-/-/ДЗ</t>
  </si>
  <si>
    <t>3/5/0</t>
  </si>
  <si>
    <t>XX</t>
  </si>
  <si>
    <r>
      <t xml:space="preserve">по специальности среднего профессионального образования </t>
    </r>
    <r>
      <rPr>
        <u/>
        <sz val="16"/>
        <rFont val="Times New Roman"/>
        <family val="1"/>
        <charset val="204"/>
      </rPr>
      <t xml:space="preserve">                       24.02.01</t>
    </r>
    <r>
      <rPr>
        <b/>
        <u/>
        <sz val="16"/>
        <rFont val="Times New Roman"/>
        <family val="1"/>
        <charset val="204"/>
      </rPr>
      <t xml:space="preserve"> Производство летательных аппаратов</t>
    </r>
  </si>
  <si>
    <t>государственного бюджетного профессионального                                   образовательного учреждения  Ростовской области                               «Таганрогский авиационный колледж имени В.М. Петлякова»</t>
  </si>
  <si>
    <t>Профессиональный учебный цикл</t>
  </si>
  <si>
    <t>Математический и общий естественнонаучный учебные циклы</t>
  </si>
  <si>
    <t>Общий гуманитарный и социально-экономический учебные циклы</t>
  </si>
  <si>
    <t>Общеобразовательный учебный цикл</t>
  </si>
  <si>
    <t>Наименование учебных циклов, дисциплин, профессиональных модулей, МДК, практик</t>
  </si>
  <si>
    <t>ДЗ/З</t>
  </si>
  <si>
    <t>Динамика полета</t>
  </si>
  <si>
    <t>-/Э/ДЗ</t>
  </si>
  <si>
    <t>Основы гидродинамики и гидромеханики</t>
  </si>
  <si>
    <t>ДЗ/Э</t>
  </si>
  <si>
    <t>Бортовое оборудование</t>
  </si>
  <si>
    <t>Литература</t>
  </si>
  <si>
    <t>-/ДЗ*</t>
  </si>
  <si>
    <t>0/25/2</t>
  </si>
  <si>
    <t>0/11/7</t>
  </si>
  <si>
    <t>0/36/9</t>
  </si>
  <si>
    <t>3                   семестр 17 нед.</t>
  </si>
  <si>
    <r>
      <t xml:space="preserve">                              СОГЛАСОВАНО                                                                                                                                                              Директор по персоналу                                                                                                                           ПАО "ТАНТК им.Г.М.Бериева"                                                                                                                                                                _________________ А.А.Марченко                                                                                                                                                                                                 «</t>
    </r>
    <r>
      <rPr>
        <u/>
        <sz val="14"/>
        <rFont val="Times New Roman"/>
        <family val="1"/>
        <charset val="204"/>
      </rPr>
      <t xml:space="preserve">  28  </t>
    </r>
    <r>
      <rPr>
        <sz val="14"/>
        <rFont val="Times New Roman"/>
        <family val="1"/>
        <charset val="204"/>
      </rPr>
      <t xml:space="preserve">» </t>
    </r>
    <r>
      <rPr>
        <u/>
        <sz val="14"/>
        <rFont val="Times New Roman"/>
        <family val="1"/>
        <charset val="204"/>
      </rPr>
      <t>августа</t>
    </r>
    <r>
      <rPr>
        <sz val="14"/>
        <rFont val="Times New Roman"/>
        <family val="1"/>
        <charset val="204"/>
      </rPr>
      <t xml:space="preserve"> 20</t>
    </r>
    <r>
      <rPr>
        <u/>
        <sz val="14"/>
        <rFont val="Times New Roman"/>
        <family val="1"/>
        <charset val="204"/>
      </rPr>
      <t>17</t>
    </r>
    <r>
      <rPr>
        <sz val="14"/>
        <rFont val="Times New Roman"/>
        <family val="1"/>
        <charset val="204"/>
      </rPr>
      <t xml:space="preserve"> г.                      </t>
    </r>
  </si>
  <si>
    <r>
      <t xml:space="preserve">                              УТВЕРЖДАЮ                                                                                                                                                              Директор ГБПОУ РО "ТАВИАК"                                                                                                                                                                                                               _________________ Е.В.Жданова                                                                                                                                                                                                                                                                                                         «</t>
    </r>
    <r>
      <rPr>
        <u/>
        <sz val="14"/>
        <rFont val="Times New Roman"/>
        <family val="1"/>
        <charset val="204"/>
      </rPr>
      <t xml:space="preserve">  28  </t>
    </r>
    <r>
      <rPr>
        <sz val="14"/>
        <rFont val="Times New Roman"/>
        <family val="1"/>
        <charset val="204"/>
      </rPr>
      <t xml:space="preserve">» </t>
    </r>
    <r>
      <rPr>
        <u/>
        <sz val="14"/>
        <rFont val="Times New Roman"/>
        <family val="1"/>
        <charset val="204"/>
      </rPr>
      <t>августа</t>
    </r>
    <r>
      <rPr>
        <sz val="14"/>
        <rFont val="Times New Roman"/>
        <family val="1"/>
        <charset val="204"/>
      </rPr>
      <t xml:space="preserve"> 20</t>
    </r>
    <r>
      <rPr>
        <u/>
        <sz val="14"/>
        <rFont val="Times New Roman"/>
        <family val="1"/>
        <charset val="204"/>
      </rPr>
      <t>17</t>
    </r>
    <r>
      <rPr>
        <sz val="14"/>
        <rFont val="Times New Roman"/>
        <family val="1"/>
        <charset val="204"/>
      </rPr>
      <t xml:space="preserve"> г.                      </t>
    </r>
  </si>
  <si>
    <t>Астрономия</t>
  </si>
  <si>
    <t>Введение в специальность</t>
  </si>
  <si>
    <t>-/Э*</t>
  </si>
  <si>
    <t>ОП.15</t>
  </si>
  <si>
    <t>1/11/3</t>
  </si>
  <si>
    <t>ОУДБ.00</t>
  </si>
  <si>
    <t>Базовые общеобразовательные учебные циклы</t>
  </si>
  <si>
    <t>1/9/1</t>
  </si>
  <si>
    <t>ОУДБ.01</t>
  </si>
  <si>
    <t>Русский язык</t>
  </si>
  <si>
    <t>ОУДБ.02</t>
  </si>
  <si>
    <t>ОУДБ.03</t>
  </si>
  <si>
    <t>ОУДБ.04</t>
  </si>
  <si>
    <t>ОУДБ.05</t>
  </si>
  <si>
    <t>ОУДБ.06</t>
  </si>
  <si>
    <t>ОУДБ.07</t>
  </si>
  <si>
    <t>ОУДБ.08</t>
  </si>
  <si>
    <t>ОУДБ.09</t>
  </si>
  <si>
    <t>ОУДБ.10</t>
  </si>
  <si>
    <t>ОУДБ.11</t>
  </si>
  <si>
    <t>ОУДБ.12</t>
  </si>
  <si>
    <t>ОУДП.00</t>
  </si>
  <si>
    <t>Профильные общеобразовательные учебные циклы</t>
  </si>
  <si>
    <t>0/1/2</t>
  </si>
  <si>
    <t>ОУДП.13</t>
  </si>
  <si>
    <t>ОУДП.14</t>
  </si>
  <si>
    <t>ОУДП.15</t>
  </si>
  <si>
    <t>УД.00</t>
  </si>
  <si>
    <t>Дополнительные учебные дисциплины</t>
  </si>
  <si>
    <t>0/1/0</t>
  </si>
  <si>
    <t>УД.16</t>
  </si>
  <si>
    <t>6                   семестр 19 нед.</t>
  </si>
  <si>
    <t>8                   семестр 17 нед.</t>
  </si>
  <si>
    <t>9                   семестр 14 нед.</t>
  </si>
  <si>
    <t>10                 семестр 8 нед.</t>
  </si>
  <si>
    <t>4                   семестр 22 нед.</t>
  </si>
</sst>
</file>

<file path=xl/styles.xml><?xml version="1.0" encoding="utf-8"?>
<styleSheet xmlns="http://schemas.openxmlformats.org/spreadsheetml/2006/main">
  <numFmts count="2">
    <numFmt numFmtId="44" formatCode="_-* #,##0.00&quot;р.&quot;_-;\-* #,##0.00&quot;р.&quot;_-;_-* &quot;-&quot;??&quot;р.&quot;_-;_-@_-"/>
    <numFmt numFmtId="164" formatCode="0.000"/>
  </numFmts>
  <fonts count="30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6"/>
      <name val="Times New Roman"/>
      <family val="1"/>
      <charset val="204"/>
    </font>
    <font>
      <b/>
      <sz val="20"/>
      <name val="Times New Roman"/>
      <family val="1"/>
      <charset val="204"/>
    </font>
    <font>
      <u/>
      <sz val="16"/>
      <name val="Times New Roman"/>
      <family val="1"/>
      <charset val="204"/>
    </font>
    <font>
      <u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Arial Cyr"/>
      <charset val="204"/>
    </font>
    <font>
      <b/>
      <u/>
      <sz val="16"/>
      <name val="Times New Roman"/>
      <family val="1"/>
      <charset val="204"/>
    </font>
    <font>
      <sz val="10"/>
      <color indexed="10"/>
      <name val="Arial Cyr"/>
      <charset val="204"/>
    </font>
    <font>
      <sz val="12"/>
      <color indexed="10"/>
      <name val="Arial Cyr"/>
      <charset val="204"/>
    </font>
    <font>
      <b/>
      <u/>
      <sz val="14"/>
      <name val="Times New Roman"/>
      <family val="1"/>
      <charset val="204"/>
    </font>
    <font>
      <u/>
      <sz val="12"/>
      <name val="Times New Roman"/>
      <family val="1"/>
      <charset val="204"/>
    </font>
    <font>
      <b/>
      <sz val="11"/>
      <color rgb="FFFA7D00"/>
      <name val="Calibri"/>
      <family val="2"/>
      <charset val="204"/>
      <scheme val="minor"/>
    </font>
    <font>
      <sz val="8"/>
      <name val="Times New Roman"/>
      <family val="1"/>
      <charset val="204"/>
    </font>
    <font>
      <sz val="10"/>
      <name val="Arial Cyr"/>
      <family val="2"/>
      <charset val="204"/>
    </font>
    <font>
      <sz val="10"/>
      <name val="Times New Roman Cyr"/>
      <family val="1"/>
      <charset val="204"/>
    </font>
    <font>
      <sz val="10"/>
      <color indexed="8"/>
      <name val="Arial Cyr"/>
      <family val="2"/>
      <charset val="204"/>
    </font>
    <font>
      <sz val="9"/>
      <name val="Arial Cyr"/>
      <family val="2"/>
      <charset val="204"/>
    </font>
    <font>
      <sz val="9"/>
      <color indexed="8"/>
      <name val="Arial Cyr"/>
      <family val="2"/>
      <charset val="204"/>
    </font>
    <font>
      <sz val="10"/>
      <color indexed="8"/>
      <name val="Arial Cyr"/>
      <charset val="204"/>
    </font>
    <font>
      <sz val="10"/>
      <name val="Symbol"/>
      <family val="1"/>
      <charset val="2"/>
    </font>
    <font>
      <b/>
      <sz val="10"/>
      <name val="Arial Cyr"/>
      <family val="2"/>
      <charset val="204"/>
    </font>
    <font>
      <sz val="8"/>
      <color indexed="10"/>
      <name val="Arial Cyr"/>
      <family val="2"/>
      <charset val="204"/>
    </font>
    <font>
      <sz val="10"/>
      <color rgb="FFFF0000"/>
      <name val="Arial Cyr"/>
      <charset val="204"/>
    </font>
    <font>
      <sz val="10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99FF66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FFCC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7" fillId="2" borderId="36" applyNumberFormat="0" applyAlignment="0" applyProtection="0"/>
    <xf numFmtId="44" fontId="1" fillId="0" borderId="0" applyFont="0" applyFill="0" applyBorder="0" applyAlignment="0" applyProtection="0"/>
    <xf numFmtId="0" fontId="1" fillId="0" borderId="0"/>
  </cellStyleXfs>
  <cellXfs count="270"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 wrapText="1"/>
    </xf>
    <xf numFmtId="0" fontId="4" fillId="0" borderId="0" xfId="0" applyFont="1"/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/>
    <xf numFmtId="0" fontId="4" fillId="0" borderId="1" xfId="0" quotePrefix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wrapText="1"/>
    </xf>
    <xf numFmtId="0" fontId="4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/>
    </xf>
    <xf numFmtId="0" fontId="4" fillId="0" borderId="5" xfId="0" applyFont="1" applyFill="1" applyBorder="1"/>
    <xf numFmtId="0" fontId="4" fillId="0" borderId="6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right"/>
    </xf>
    <xf numFmtId="0" fontId="10" fillId="0" borderId="4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4" fillId="0" borderId="1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4" fillId="0" borderId="1" xfId="0" quotePrefix="1" applyFont="1" applyFill="1" applyBorder="1" applyAlignment="1">
      <alignment horizontal="center" vertical="center"/>
    </xf>
    <xf numFmtId="0" fontId="0" fillId="3" borderId="0" xfId="0" applyFill="1"/>
    <xf numFmtId="0" fontId="10" fillId="4" borderId="3" xfId="0" applyFont="1" applyFill="1" applyBorder="1" applyAlignment="1">
      <alignment vertical="center" textRotation="90" wrapText="1"/>
    </xf>
    <xf numFmtId="49" fontId="10" fillId="3" borderId="1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vertical="center" wrapText="1"/>
    </xf>
    <xf numFmtId="0" fontId="10" fillId="3" borderId="1" xfId="0" applyFont="1" applyFill="1" applyBorder="1" applyAlignment="1">
      <alignment horizontal="left" vertical="center"/>
    </xf>
    <xf numFmtId="0" fontId="10" fillId="4" borderId="1" xfId="0" applyFont="1" applyFill="1" applyBorder="1"/>
    <xf numFmtId="49" fontId="10" fillId="4" borderId="1" xfId="0" applyNumberFormat="1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10" fillId="4" borderId="10" xfId="0" applyFont="1" applyFill="1" applyBorder="1" applyAlignment="1">
      <alignment horizontal="left"/>
    </xf>
    <xf numFmtId="0" fontId="10" fillId="4" borderId="11" xfId="0" applyFont="1" applyFill="1" applyBorder="1" applyAlignment="1">
      <alignment horizontal="left"/>
    </xf>
    <xf numFmtId="0" fontId="10" fillId="4" borderId="7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0" fontId="10" fillId="4" borderId="12" xfId="0" applyFont="1" applyFill="1" applyBorder="1" applyAlignment="1">
      <alignment horizontal="center"/>
    </xf>
    <xf numFmtId="0" fontId="10" fillId="4" borderId="10" xfId="0" applyFont="1" applyFill="1" applyBorder="1"/>
    <xf numFmtId="0" fontId="10" fillId="4" borderId="7" xfId="0" applyFont="1" applyFill="1" applyBorder="1"/>
    <xf numFmtId="0" fontId="10" fillId="3" borderId="3" xfId="0" applyFont="1" applyFill="1" applyBorder="1" applyAlignment="1">
      <alignment vertical="center"/>
    </xf>
    <xf numFmtId="49" fontId="10" fillId="3" borderId="3" xfId="0" applyNumberFormat="1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0" fillId="0" borderId="13" xfId="0" applyBorder="1"/>
    <xf numFmtId="0" fontId="0" fillId="0" borderId="0" xfId="0" applyFill="1" applyAlignment="1">
      <alignment vertical="center"/>
    </xf>
    <xf numFmtId="0" fontId="0" fillId="0" borderId="0" xfId="0" applyFill="1"/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0" fillId="3" borderId="16" xfId="0" applyFont="1" applyFill="1" applyBorder="1" applyAlignment="1">
      <alignment vertical="center"/>
    </xf>
    <xf numFmtId="0" fontId="4" fillId="0" borderId="14" xfId="0" applyFont="1" applyFill="1" applyBorder="1"/>
    <xf numFmtId="0" fontId="4" fillId="0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vertical="center"/>
    </xf>
    <xf numFmtId="0" fontId="10" fillId="3" borderId="1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10" fillId="4" borderId="14" xfId="0" applyFont="1" applyFill="1" applyBorder="1"/>
    <xf numFmtId="0" fontId="10" fillId="0" borderId="14" xfId="0" applyFont="1" applyFill="1" applyBorder="1" applyAlignment="1">
      <alignment vertical="center"/>
    </xf>
    <xf numFmtId="0" fontId="4" fillId="0" borderId="17" xfId="0" applyFont="1" applyFill="1" applyBorder="1"/>
    <xf numFmtId="0" fontId="4" fillId="0" borderId="18" xfId="0" applyFont="1" applyFill="1" applyBorder="1" applyAlignment="1">
      <alignment horizontal="center"/>
    </xf>
    <xf numFmtId="0" fontId="10" fillId="0" borderId="19" xfId="0" applyFont="1" applyFill="1" applyBorder="1" applyAlignment="1">
      <alignment horizontal="right"/>
    </xf>
    <xf numFmtId="0" fontId="10" fillId="0" borderId="20" xfId="0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49" fontId="10" fillId="5" borderId="1" xfId="0" applyNumberFormat="1" applyFont="1" applyFill="1" applyBorder="1" applyAlignment="1">
      <alignment horizontal="center" vertical="center"/>
    </xf>
    <xf numFmtId="49" fontId="10" fillId="5" borderId="1" xfId="0" applyNumberFormat="1" applyFont="1" applyFill="1" applyBorder="1" applyAlignment="1">
      <alignment horizontal="center"/>
    </xf>
    <xf numFmtId="0" fontId="0" fillId="0" borderId="0" xfId="0" applyFont="1" applyFill="1" applyAlignment="1">
      <alignment vertical="center"/>
    </xf>
    <xf numFmtId="0" fontId="4" fillId="6" borderId="1" xfId="0" applyFont="1" applyFill="1" applyBorder="1" applyAlignment="1">
      <alignment horizontal="center" vertical="center"/>
    </xf>
    <xf numFmtId="0" fontId="4" fillId="0" borderId="1" xfId="0" quotePrefix="1" applyFont="1" applyBorder="1" applyAlignment="1">
      <alignment horizontal="center" vertical="center"/>
    </xf>
    <xf numFmtId="0" fontId="3" fillId="0" borderId="0" xfId="0" applyFont="1" applyAlignment="1">
      <alignment horizontal="left" wrapText="1"/>
    </xf>
    <xf numFmtId="0" fontId="4" fillId="0" borderId="1" xfId="0" quotePrefix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center"/>
    </xf>
    <xf numFmtId="0" fontId="10" fillId="4" borderId="3" xfId="0" applyFont="1" applyFill="1" applyBorder="1" applyAlignment="1">
      <alignment horizontal="center" vertical="center" textRotation="90"/>
    </xf>
    <xf numFmtId="0" fontId="10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10" fillId="4" borderId="15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 vertical="center"/>
    </xf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0" fontId="19" fillId="0" borderId="0" xfId="0" applyFont="1" applyProtection="1">
      <protection hidden="1"/>
    </xf>
    <xf numFmtId="49" fontId="22" fillId="0" borderId="1" xfId="0" applyNumberFormat="1" applyFont="1" applyBorder="1" applyAlignment="1" applyProtection="1">
      <alignment horizontal="center" vertical="center" shrinkToFit="1"/>
      <protection hidden="1"/>
    </xf>
    <xf numFmtId="49" fontId="22" fillId="0" borderId="2" xfId="0" applyNumberFormat="1" applyFont="1" applyBorder="1" applyAlignment="1" applyProtection="1">
      <alignment horizontal="center" vertical="center" shrinkToFit="1"/>
      <protection hidden="1"/>
    </xf>
    <xf numFmtId="1" fontId="22" fillId="0" borderId="1" xfId="0" applyNumberFormat="1" applyFont="1" applyBorder="1" applyAlignment="1" applyProtection="1">
      <alignment horizontal="center" vertical="center" shrinkToFit="1"/>
      <protection hidden="1"/>
    </xf>
    <xf numFmtId="0" fontId="0" fillId="0" borderId="1" xfId="0" applyBorder="1" applyAlignment="1" applyProtection="1">
      <alignment horizontal="center" vertical="center" shrinkToFit="1"/>
      <protection hidden="1"/>
    </xf>
    <xf numFmtId="0" fontId="0" fillId="0" borderId="1" xfId="0" applyFill="1" applyBorder="1" applyAlignment="1" applyProtection="1">
      <alignment horizontal="center" vertical="center"/>
      <protection hidden="1"/>
    </xf>
    <xf numFmtId="49" fontId="26" fillId="0" borderId="0" xfId="0" applyNumberFormat="1" applyFont="1" applyProtection="1">
      <protection hidden="1"/>
    </xf>
    <xf numFmtId="49" fontId="0" fillId="0" borderId="0" xfId="0" applyNumberFormat="1" applyProtection="1">
      <protection hidden="1"/>
    </xf>
    <xf numFmtId="49" fontId="0" fillId="0" borderId="0" xfId="0" applyNumberFormat="1" applyAlignment="1" applyProtection="1">
      <alignment vertical="top" wrapText="1"/>
      <protection hidden="1"/>
    </xf>
    <xf numFmtId="0" fontId="27" fillId="0" borderId="0" xfId="0" applyNumberFormat="1" applyFont="1" applyProtection="1">
      <protection hidden="1"/>
    </xf>
    <xf numFmtId="49" fontId="19" fillId="0" borderId="42" xfId="0" applyNumberFormat="1" applyFont="1" applyBorder="1" applyProtection="1">
      <protection hidden="1"/>
    </xf>
    <xf numFmtId="49" fontId="0" fillId="0" borderId="0" xfId="0" applyNumberFormat="1" applyAlignment="1" applyProtection="1">
      <alignment horizontal="left" indent="1"/>
      <protection hidden="1"/>
    </xf>
    <xf numFmtId="49" fontId="21" fillId="0" borderId="42" xfId="0" applyNumberFormat="1" applyFont="1" applyFill="1" applyBorder="1" applyAlignment="1" applyProtection="1">
      <alignment horizontal="center"/>
      <protection hidden="1"/>
    </xf>
    <xf numFmtId="49" fontId="0" fillId="0" borderId="42" xfId="0" applyNumberFormat="1" applyBorder="1" applyAlignment="1" applyProtection="1">
      <alignment horizontal="center"/>
      <protection hidden="1"/>
    </xf>
    <xf numFmtId="49" fontId="25" fillId="0" borderId="42" xfId="0" applyNumberFormat="1" applyFont="1" applyFill="1" applyBorder="1" applyAlignment="1" applyProtection="1">
      <alignment horizontal="center"/>
      <protection hidden="1"/>
    </xf>
    <xf numFmtId="0" fontId="0" fillId="0" borderId="42" xfId="0" applyBorder="1" applyAlignment="1" applyProtection="1">
      <alignment horizontal="center"/>
      <protection hidden="1"/>
    </xf>
    <xf numFmtId="49" fontId="0" fillId="0" borderId="0" xfId="0" applyNumberFormat="1" applyAlignment="1" applyProtection="1">
      <alignment horizontal="left" vertical="top" wrapText="1" indent="1"/>
      <protection hidden="1"/>
    </xf>
    <xf numFmtId="0" fontId="4" fillId="9" borderId="1" xfId="0" applyFont="1" applyFill="1" applyBorder="1" applyAlignment="1">
      <alignment horizontal="center" vertical="center"/>
    </xf>
    <xf numFmtId="0" fontId="4" fillId="9" borderId="15" xfId="0" applyFont="1" applyFill="1" applyBorder="1" applyAlignment="1">
      <alignment horizontal="center" vertical="center"/>
    </xf>
    <xf numFmtId="0" fontId="4" fillId="0" borderId="5" xfId="0" quotePrefix="1" applyFont="1" applyFill="1" applyBorder="1" applyAlignment="1">
      <alignment horizontal="center" vertical="center"/>
    </xf>
    <xf numFmtId="0" fontId="4" fillId="0" borderId="0" xfId="0" applyFont="1" applyFill="1"/>
    <xf numFmtId="0" fontId="28" fillId="0" borderId="0" xfId="0" applyFont="1" applyAlignment="1">
      <alignment vertical="center"/>
    </xf>
    <xf numFmtId="0" fontId="1" fillId="0" borderId="0" xfId="3"/>
    <xf numFmtId="0" fontId="4" fillId="0" borderId="0" xfId="3" applyFont="1" applyAlignment="1">
      <alignment wrapText="1"/>
    </xf>
    <xf numFmtId="0" fontId="4" fillId="0" borderId="43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29" fillId="0" borderId="1" xfId="0" quotePrefix="1" applyFont="1" applyFill="1" applyBorder="1" applyAlignment="1">
      <alignment horizontal="center" vertical="center" wrapText="1"/>
    </xf>
    <xf numFmtId="0" fontId="18" fillId="0" borderId="1" xfId="0" quotePrefix="1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>
      <alignment horizontal="center"/>
    </xf>
    <xf numFmtId="0" fontId="0" fillId="9" borderId="0" xfId="0" applyFont="1" applyFill="1"/>
    <xf numFmtId="0" fontId="4" fillId="0" borderId="37" xfId="0" applyFont="1" applyFill="1" applyBorder="1" applyAlignment="1">
      <alignment horizontal="center"/>
    </xf>
    <xf numFmtId="0" fontId="0" fillId="0" borderId="0" xfId="0" applyFont="1" applyFill="1"/>
    <xf numFmtId="0" fontId="0" fillId="0" borderId="0" xfId="0" applyFont="1"/>
    <xf numFmtId="0" fontId="4" fillId="0" borderId="14" xfId="0" applyFont="1" applyFill="1" applyBorder="1" applyAlignment="1">
      <alignment horizontal="left" vertical="center"/>
    </xf>
    <xf numFmtId="0" fontId="4" fillId="0" borderId="37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3" fillId="0" borderId="0" xfId="3" applyFont="1" applyAlignment="1">
      <alignment horizontal="right" wrapText="1"/>
    </xf>
    <xf numFmtId="49" fontId="24" fillId="7" borderId="5" xfId="0" applyNumberFormat="1" applyFont="1" applyFill="1" applyBorder="1" applyAlignment="1" applyProtection="1">
      <alignment horizontal="center" vertical="center"/>
      <protection locked="0"/>
    </xf>
    <xf numFmtId="49" fontId="0" fillId="7" borderId="5" xfId="0" applyNumberFormat="1" applyFill="1" applyBorder="1" applyAlignment="1" applyProtection="1">
      <alignment horizontal="center" vertical="center"/>
      <protection locked="0"/>
    </xf>
    <xf numFmtId="0" fontId="0" fillId="10" borderId="1" xfId="0" applyNumberFormat="1" applyFill="1" applyBorder="1" applyAlignment="1" applyProtection="1">
      <alignment horizontal="center" vertical="center"/>
      <protection hidden="1"/>
    </xf>
    <xf numFmtId="49" fontId="24" fillId="7" borderId="5" xfId="0" applyNumberFormat="1" applyFont="1" applyFill="1" applyBorder="1" applyAlignment="1" applyProtection="1">
      <alignment vertical="center"/>
      <protection locked="0"/>
    </xf>
    <xf numFmtId="49" fontId="24" fillId="7" borderId="1" xfId="0" applyNumberFormat="1" applyFont="1" applyFill="1" applyBorder="1" applyAlignment="1" applyProtection="1">
      <alignment vertical="center"/>
      <protection locked="0"/>
    </xf>
    <xf numFmtId="49" fontId="24" fillId="7" borderId="1" xfId="0" applyNumberFormat="1" applyFont="1" applyFill="1" applyBorder="1" applyAlignment="1" applyProtection="1">
      <alignment horizontal="center" vertical="center"/>
      <protection locked="0"/>
    </xf>
    <xf numFmtId="0" fontId="0" fillId="11" borderId="0" xfId="0" applyFill="1"/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0" fontId="10" fillId="6" borderId="7" xfId="0" applyFont="1" applyFill="1" applyBorder="1" applyAlignment="1">
      <alignment horizontal="center"/>
    </xf>
    <xf numFmtId="0" fontId="0" fillId="6" borderId="0" xfId="0" applyFill="1"/>
    <xf numFmtId="0" fontId="3" fillId="0" borderId="0" xfId="3" applyFont="1" applyAlignment="1">
      <alignment horizontal="right" wrapText="1"/>
    </xf>
    <xf numFmtId="0" fontId="3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0" fontId="10" fillId="4" borderId="22" xfId="0" applyFont="1" applyFill="1" applyBorder="1" applyAlignment="1">
      <alignment horizontal="center"/>
    </xf>
    <xf numFmtId="0" fontId="10" fillId="4" borderId="27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4" borderId="37" xfId="0" applyFont="1" applyFill="1" applyBorder="1" applyAlignment="1">
      <alignment horizontal="center" vertical="center" wrapText="1"/>
    </xf>
    <xf numFmtId="0" fontId="10" fillId="4" borderId="38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0" xfId="0" applyAlignment="1">
      <alignment horizontal="center"/>
    </xf>
    <xf numFmtId="0" fontId="13" fillId="0" borderId="0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0" fillId="0" borderId="9" xfId="0" applyFont="1" applyFill="1" applyBorder="1" applyAlignment="1">
      <alignment horizontal="center" vertical="center" textRotation="90"/>
    </xf>
    <xf numFmtId="0" fontId="10" fillId="0" borderId="4" xfId="0" applyFont="1" applyFill="1" applyBorder="1" applyAlignment="1">
      <alignment horizontal="center" vertical="center" textRotation="90"/>
    </xf>
    <xf numFmtId="0" fontId="10" fillId="0" borderId="35" xfId="0" applyFont="1" applyFill="1" applyBorder="1" applyAlignment="1">
      <alignment horizontal="center" vertical="center" textRotation="90"/>
    </xf>
    <xf numFmtId="0" fontId="0" fillId="0" borderId="0" xfId="0" applyBorder="1" applyAlignment="1">
      <alignment horizontal="center"/>
    </xf>
    <xf numFmtId="0" fontId="10" fillId="4" borderId="24" xfId="0" applyFont="1" applyFill="1" applyBorder="1" applyAlignment="1">
      <alignment horizontal="center" vertical="center"/>
    </xf>
    <xf numFmtId="0" fontId="10" fillId="4" borderId="25" xfId="0" applyFont="1" applyFill="1" applyBorder="1" applyAlignment="1">
      <alignment horizontal="center" vertical="center"/>
    </xf>
    <xf numFmtId="0" fontId="10" fillId="4" borderId="3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wrapText="1"/>
    </xf>
    <xf numFmtId="0" fontId="10" fillId="0" borderId="31" xfId="0" applyFont="1" applyFill="1" applyBorder="1" applyAlignment="1">
      <alignment horizontal="left"/>
    </xf>
    <xf numFmtId="0" fontId="10" fillId="0" borderId="21" xfId="0" applyFont="1" applyFill="1" applyBorder="1" applyAlignment="1">
      <alignment horizontal="left"/>
    </xf>
    <xf numFmtId="0" fontId="10" fillId="4" borderId="2" xfId="0" applyFont="1" applyFill="1" applyBorder="1" applyAlignment="1">
      <alignment horizontal="center" vertical="center"/>
    </xf>
    <xf numFmtId="0" fontId="10" fillId="4" borderId="22" xfId="0" applyFont="1" applyFill="1" applyBorder="1" applyAlignment="1">
      <alignment horizontal="center" vertical="center"/>
    </xf>
    <xf numFmtId="0" fontId="10" fillId="4" borderId="23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 wrapText="1"/>
    </xf>
    <xf numFmtId="0" fontId="10" fillId="4" borderId="22" xfId="0" applyFont="1" applyFill="1" applyBorder="1" applyAlignment="1">
      <alignment horizontal="center" wrapText="1"/>
    </xf>
    <xf numFmtId="0" fontId="10" fillId="4" borderId="23" xfId="0" applyFont="1" applyFill="1" applyBorder="1" applyAlignment="1">
      <alignment horizontal="center" wrapText="1"/>
    </xf>
    <xf numFmtId="0" fontId="10" fillId="4" borderId="9" xfId="0" applyFont="1" applyFill="1" applyBorder="1" applyAlignment="1">
      <alignment horizontal="center" vertical="center" wrapText="1"/>
    </xf>
    <xf numFmtId="0" fontId="10" fillId="4" borderId="4" xfId="0" applyFont="1" applyFill="1" applyBorder="1" applyAlignment="1">
      <alignment horizontal="center" vertical="center" wrapText="1"/>
    </xf>
    <xf numFmtId="0" fontId="10" fillId="4" borderId="9" xfId="0" applyFont="1" applyFill="1" applyBorder="1" applyAlignment="1">
      <alignment horizontal="center" vertical="center" textRotation="90" wrapText="1"/>
    </xf>
    <xf numFmtId="0" fontId="10" fillId="4" borderId="4" xfId="0" applyFont="1" applyFill="1" applyBorder="1" applyAlignment="1">
      <alignment horizontal="center" vertical="center" textRotation="90" wrapText="1"/>
    </xf>
    <xf numFmtId="0" fontId="10" fillId="4" borderId="3" xfId="0" applyFont="1" applyFill="1" applyBorder="1" applyAlignment="1">
      <alignment horizontal="center" vertical="center" textRotation="90" wrapText="1"/>
    </xf>
    <xf numFmtId="0" fontId="10" fillId="4" borderId="5" xfId="0" applyFont="1" applyFill="1" applyBorder="1" applyAlignment="1">
      <alignment horizontal="center" vertical="center" textRotation="90"/>
    </xf>
    <xf numFmtId="0" fontId="10" fillId="4" borderId="4" xfId="0" applyFont="1" applyFill="1" applyBorder="1" applyAlignment="1">
      <alignment horizontal="center" vertical="center" textRotation="90"/>
    </xf>
    <xf numFmtId="0" fontId="10" fillId="4" borderId="3" xfId="0" applyFont="1" applyFill="1" applyBorder="1" applyAlignment="1">
      <alignment horizontal="center" vertical="center" textRotation="90"/>
    </xf>
    <xf numFmtId="0" fontId="10" fillId="4" borderId="5" xfId="0" applyFont="1" applyFill="1" applyBorder="1" applyAlignment="1">
      <alignment horizontal="center" vertical="center" textRotation="90" wrapText="1"/>
    </xf>
    <xf numFmtId="0" fontId="10" fillId="0" borderId="19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4" borderId="24" xfId="0" applyFont="1" applyFill="1" applyBorder="1" applyAlignment="1">
      <alignment horizontal="center" wrapText="1"/>
    </xf>
    <xf numFmtId="0" fontId="10" fillId="4" borderId="25" xfId="0" applyFont="1" applyFill="1" applyBorder="1" applyAlignment="1">
      <alignment horizontal="center" wrapText="1"/>
    </xf>
    <xf numFmtId="0" fontId="10" fillId="4" borderId="26" xfId="0" applyFont="1" applyFill="1" applyBorder="1" applyAlignment="1">
      <alignment horizontal="center" wrapText="1"/>
    </xf>
    <xf numFmtId="0" fontId="10" fillId="4" borderId="2" xfId="0" applyFont="1" applyFill="1" applyBorder="1" applyAlignment="1">
      <alignment horizontal="center"/>
    </xf>
    <xf numFmtId="0" fontId="10" fillId="4" borderId="23" xfId="0" applyFont="1" applyFill="1" applyBorder="1" applyAlignment="1">
      <alignment horizontal="center"/>
    </xf>
    <xf numFmtId="164" fontId="28" fillId="0" borderId="0" xfId="0" applyNumberFormat="1" applyFont="1" applyBorder="1" applyAlignment="1">
      <alignment horizontal="center"/>
    </xf>
    <xf numFmtId="164" fontId="28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10" fillId="6" borderId="32" xfId="0" applyFont="1" applyFill="1" applyBorder="1" applyAlignment="1">
      <alignment horizontal="right"/>
    </xf>
    <xf numFmtId="0" fontId="10" fillId="6" borderId="11" xfId="0" applyFont="1" applyFill="1" applyBorder="1" applyAlignment="1">
      <alignment horizontal="right"/>
    </xf>
    <xf numFmtId="0" fontId="4" fillId="0" borderId="43" xfId="0" applyFont="1" applyFill="1" applyBorder="1" applyAlignment="1">
      <alignment horizontal="center" wrapText="1"/>
    </xf>
    <xf numFmtId="0" fontId="4" fillId="0" borderId="33" xfId="0" applyFont="1" applyFill="1" applyBorder="1" applyAlignment="1">
      <alignment horizontal="left"/>
    </xf>
    <xf numFmtId="0" fontId="4" fillId="0" borderId="34" xfId="0" applyFont="1" applyFill="1" applyBorder="1" applyAlignment="1">
      <alignment horizontal="left"/>
    </xf>
    <xf numFmtId="0" fontId="10" fillId="0" borderId="19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0" fillId="4" borderId="28" xfId="0" applyFont="1" applyFill="1" applyBorder="1" applyAlignment="1">
      <alignment horizontal="center" vertical="center" textRotation="90"/>
    </xf>
    <xf numFmtId="0" fontId="10" fillId="4" borderId="29" xfId="0" applyFont="1" applyFill="1" applyBorder="1" applyAlignment="1">
      <alignment horizontal="center" vertical="center" textRotation="90"/>
    </xf>
    <xf numFmtId="0" fontId="10" fillId="4" borderId="16" xfId="0" applyFont="1" applyFill="1" applyBorder="1" applyAlignment="1">
      <alignment horizontal="center" vertical="center" textRotation="90"/>
    </xf>
    <xf numFmtId="0" fontId="11" fillId="0" borderId="0" xfId="0" applyFont="1" applyAlignment="1" applyProtection="1">
      <alignment horizontal="center"/>
      <protection hidden="1"/>
    </xf>
    <xf numFmtId="0" fontId="0" fillId="0" borderId="5" xfId="0" applyBorder="1" applyAlignment="1" applyProtection="1">
      <alignment horizontal="center" vertical="center" textRotation="90"/>
      <protection hidden="1"/>
    </xf>
    <xf numFmtId="0" fontId="0" fillId="0" borderId="4" xfId="0" applyBorder="1" applyAlignment="1" applyProtection="1">
      <alignment horizontal="center" vertical="center" textRotation="90"/>
      <protection hidden="1"/>
    </xf>
    <xf numFmtId="0" fontId="0" fillId="0" borderId="3" xfId="0" applyBorder="1" applyAlignment="1" applyProtection="1">
      <alignment horizontal="center" vertical="center" textRotation="90"/>
      <protection hidden="1"/>
    </xf>
    <xf numFmtId="0" fontId="20" fillId="0" borderId="2" xfId="0" applyFont="1" applyBorder="1" applyAlignment="1" applyProtection="1">
      <alignment horizontal="center" vertical="center"/>
      <protection hidden="1"/>
    </xf>
    <xf numFmtId="0" fontId="0" fillId="0" borderId="22" xfId="0" applyBorder="1" applyProtection="1">
      <protection hidden="1"/>
    </xf>
    <xf numFmtId="0" fontId="0" fillId="0" borderId="23" xfId="0" applyBorder="1" applyProtection="1">
      <protection hidden="1"/>
    </xf>
    <xf numFmtId="49" fontId="20" fillId="0" borderId="5" xfId="0" applyNumberFormat="1" applyFont="1" applyBorder="1" applyAlignment="1" applyProtection="1">
      <alignment horizontal="center" vertical="center" textRotation="90"/>
      <protection hidden="1"/>
    </xf>
    <xf numFmtId="49" fontId="20" fillId="0" borderId="4" xfId="0" applyNumberFormat="1" applyFont="1" applyBorder="1" applyAlignment="1" applyProtection="1">
      <alignment horizontal="center" vertical="center" textRotation="90"/>
      <protection hidden="1"/>
    </xf>
    <xf numFmtId="49" fontId="20" fillId="0" borderId="3" xfId="0" applyNumberFormat="1" applyFont="1" applyBorder="1" applyAlignment="1" applyProtection="1">
      <alignment horizontal="center" vertical="center" textRotation="90"/>
      <protection hidden="1"/>
    </xf>
    <xf numFmtId="0" fontId="20" fillId="0" borderId="1" xfId="0" applyFont="1" applyBorder="1" applyAlignment="1" applyProtection="1">
      <alignment horizontal="center" vertical="center"/>
      <protection hidden="1"/>
    </xf>
    <xf numFmtId="0" fontId="0" fillId="0" borderId="1" xfId="0" applyFill="1" applyBorder="1" applyAlignment="1" applyProtection="1">
      <alignment horizontal="center" textRotation="90"/>
      <protection hidden="1"/>
    </xf>
    <xf numFmtId="0" fontId="20" fillId="0" borderId="22" xfId="0" applyFont="1" applyBorder="1" applyAlignment="1" applyProtection="1">
      <alignment horizontal="center" vertical="center"/>
      <protection hidden="1"/>
    </xf>
    <xf numFmtId="0" fontId="21" fillId="0" borderId="1" xfId="0" applyFont="1" applyFill="1" applyBorder="1" applyAlignment="1" applyProtection="1">
      <alignment horizontal="center" vertical="center" textRotation="90"/>
      <protection hidden="1"/>
    </xf>
    <xf numFmtId="0" fontId="0" fillId="0" borderId="1" xfId="0" applyFill="1" applyBorder="1" applyAlignment="1" applyProtection="1">
      <protection hidden="1"/>
    </xf>
    <xf numFmtId="0" fontId="0" fillId="0" borderId="39" xfId="0" applyBorder="1" applyAlignment="1" applyProtection="1">
      <alignment horizontal="center" vertical="center" wrapText="1"/>
      <protection hidden="1"/>
    </xf>
    <xf numFmtId="0" fontId="0" fillId="0" borderId="40" xfId="0" applyBorder="1" applyAlignment="1" applyProtection="1">
      <alignment horizontal="center" vertical="center" wrapText="1"/>
      <protection hidden="1"/>
    </xf>
    <xf numFmtId="0" fontId="0" fillId="0" borderId="41" xfId="0" applyBorder="1" applyAlignment="1" applyProtection="1">
      <alignment horizontal="center" vertical="center" wrapText="1"/>
      <protection hidden="1"/>
    </xf>
    <xf numFmtId="0" fontId="0" fillId="0" borderId="13" xfId="0" applyBorder="1" applyAlignment="1" applyProtection="1">
      <alignment horizontal="center" vertical="center" wrapText="1"/>
      <protection hidden="1"/>
    </xf>
    <xf numFmtId="0" fontId="0" fillId="0" borderId="1" xfId="0" applyFill="1" applyBorder="1" applyAlignment="1" applyProtection="1">
      <alignment horizontal="center" vertical="center" wrapText="1"/>
      <protection hidden="1"/>
    </xf>
    <xf numFmtId="0" fontId="1" fillId="0" borderId="1" xfId="0" applyFont="1" applyFill="1" applyBorder="1" applyAlignment="1" applyProtection="1">
      <alignment horizontal="center" vertical="center" wrapText="1"/>
      <protection hidden="1"/>
    </xf>
    <xf numFmtId="0" fontId="20" fillId="0" borderId="23" xfId="0" applyFont="1" applyBorder="1" applyAlignment="1" applyProtection="1">
      <alignment horizontal="center" vertical="center"/>
      <protection hidden="1"/>
    </xf>
    <xf numFmtId="0" fontId="1" fillId="0" borderId="5" xfId="0" applyFont="1" applyFill="1" applyBorder="1" applyAlignment="1" applyProtection="1">
      <alignment horizontal="center" textRotation="90" wrapText="1"/>
      <protection hidden="1"/>
    </xf>
    <xf numFmtId="0" fontId="1" fillId="0" borderId="4" xfId="0" applyFont="1" applyFill="1" applyBorder="1" applyAlignment="1" applyProtection="1">
      <alignment horizontal="center" textRotation="90" wrapText="1"/>
      <protection hidden="1"/>
    </xf>
    <xf numFmtId="0" fontId="1" fillId="0" borderId="3" xfId="0" applyFont="1" applyFill="1" applyBorder="1" applyAlignment="1" applyProtection="1">
      <alignment horizontal="center" textRotation="90" wrapText="1"/>
      <protection hidden="1"/>
    </xf>
    <xf numFmtId="0" fontId="0" fillId="0" borderId="5" xfId="0" applyFill="1" applyBorder="1" applyAlignment="1" applyProtection="1">
      <alignment horizontal="center" textRotation="90" wrapText="1"/>
      <protection hidden="1"/>
    </xf>
    <xf numFmtId="0" fontId="0" fillId="0" borderId="4" xfId="0" applyFill="1" applyBorder="1" applyAlignment="1" applyProtection="1">
      <alignment horizontal="center" textRotation="90" wrapText="1"/>
      <protection hidden="1"/>
    </xf>
    <xf numFmtId="0" fontId="0" fillId="0" borderId="3" xfId="0" applyFill="1" applyBorder="1" applyAlignment="1" applyProtection="1">
      <alignment horizontal="center" textRotation="90" wrapText="1"/>
      <protection hidden="1"/>
    </xf>
    <xf numFmtId="49" fontId="21" fillId="0" borderId="5" xfId="0" applyNumberFormat="1" applyFont="1" applyFill="1" applyBorder="1" applyAlignment="1" applyProtection="1">
      <alignment horizontal="center" vertical="center" textRotation="90" wrapText="1" shrinkToFit="1"/>
      <protection hidden="1"/>
    </xf>
    <xf numFmtId="0" fontId="21" fillId="0" borderId="4" xfId="0" applyFont="1" applyFill="1" applyBorder="1" applyAlignment="1" applyProtection="1">
      <alignment horizontal="center" vertical="center" textRotation="90" wrapText="1" shrinkToFit="1"/>
      <protection hidden="1"/>
    </xf>
    <xf numFmtId="0" fontId="21" fillId="0" borderId="3" xfId="0" applyFont="1" applyFill="1" applyBorder="1" applyAlignment="1" applyProtection="1">
      <alignment horizontal="center" vertical="center" textRotation="90" wrapText="1" shrinkToFit="1"/>
      <protection hidden="1"/>
    </xf>
    <xf numFmtId="49" fontId="22" fillId="0" borderId="1" xfId="0" applyNumberFormat="1" applyFont="1" applyFill="1" applyBorder="1" applyAlignment="1" applyProtection="1">
      <alignment horizontal="center" vertical="center" wrapText="1" shrinkToFit="1"/>
      <protection hidden="1"/>
    </xf>
    <xf numFmtId="0" fontId="22" fillId="0" borderId="1" xfId="0" applyFont="1" applyFill="1" applyBorder="1" applyAlignment="1" applyProtection="1">
      <alignment horizontal="center" textRotation="90" wrapText="1" shrinkToFit="1"/>
      <protection hidden="1"/>
    </xf>
    <xf numFmtId="0" fontId="0" fillId="0" borderId="2" xfId="0" applyBorder="1" applyAlignment="1" applyProtection="1">
      <alignment horizontal="center" vertical="center" wrapText="1"/>
      <protection hidden="1"/>
    </xf>
    <xf numFmtId="0" fontId="0" fillId="0" borderId="23" xfId="0" applyBorder="1" applyAlignment="1" applyProtection="1">
      <alignment horizontal="center" vertical="center" wrapText="1"/>
      <protection hidden="1"/>
    </xf>
    <xf numFmtId="0" fontId="23" fillId="0" borderId="1" xfId="0" applyFont="1" applyFill="1" applyBorder="1" applyAlignment="1" applyProtection="1">
      <alignment horizontal="center" textRotation="90" wrapText="1" shrinkToFit="1"/>
      <protection hidden="1"/>
    </xf>
    <xf numFmtId="49" fontId="24" fillId="7" borderId="5" xfId="0" applyNumberFormat="1" applyFont="1" applyFill="1" applyBorder="1" applyAlignment="1" applyProtection="1">
      <alignment horizontal="center" vertical="center"/>
      <protection locked="0"/>
    </xf>
    <xf numFmtId="49" fontId="24" fillId="7" borderId="3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alignment horizontal="center" vertical="center"/>
      <protection hidden="1"/>
    </xf>
    <xf numFmtId="49" fontId="1" fillId="7" borderId="5" xfId="0" applyNumberFormat="1" applyFont="1" applyFill="1" applyBorder="1" applyAlignment="1" applyProtection="1">
      <alignment horizontal="center" vertical="center"/>
      <protection locked="0"/>
    </xf>
    <xf numFmtId="49" fontId="1" fillId="7" borderId="3" xfId="0" applyNumberFormat="1" applyFont="1" applyFill="1" applyBorder="1" applyAlignment="1" applyProtection="1">
      <alignment horizontal="center" vertical="center"/>
      <protection locked="0"/>
    </xf>
    <xf numFmtId="49" fontId="0" fillId="7" borderId="5" xfId="0" applyNumberFormat="1" applyFill="1" applyBorder="1" applyAlignment="1" applyProtection="1">
      <alignment horizontal="center" vertical="center"/>
      <protection locked="0"/>
    </xf>
    <xf numFmtId="0" fontId="0" fillId="10" borderId="5" xfId="0" applyFill="1" applyBorder="1" applyAlignment="1" applyProtection="1">
      <alignment horizontal="center" vertical="center"/>
      <protection hidden="1"/>
    </xf>
    <xf numFmtId="0" fontId="0" fillId="10" borderId="3" xfId="0" applyFill="1" applyBorder="1" applyAlignment="1" applyProtection="1">
      <alignment horizontal="center" vertical="center"/>
      <protection hidden="1"/>
    </xf>
    <xf numFmtId="0" fontId="1" fillId="10" borderId="5" xfId="0" applyFont="1" applyFill="1" applyBorder="1" applyAlignment="1" applyProtection="1">
      <alignment horizontal="center" vertical="center"/>
      <protection hidden="1"/>
    </xf>
    <xf numFmtId="0" fontId="1" fillId="10" borderId="3" xfId="0" applyFont="1" applyFill="1" applyBorder="1" applyAlignment="1" applyProtection="1">
      <alignment horizontal="center" vertical="center"/>
      <protection hidden="1"/>
    </xf>
    <xf numFmtId="0" fontId="0" fillId="10" borderId="5" xfId="0" applyNumberFormat="1" applyFill="1" applyBorder="1" applyAlignment="1" applyProtection="1">
      <alignment horizontal="center" vertical="center"/>
      <protection hidden="1"/>
    </xf>
    <xf numFmtId="0" fontId="0" fillId="10" borderId="3" xfId="0" applyNumberFormat="1" applyFill="1" applyBorder="1" applyAlignment="1" applyProtection="1">
      <alignment horizontal="center" vertical="center"/>
      <protection hidden="1"/>
    </xf>
    <xf numFmtId="49" fontId="0" fillId="7" borderId="3" xfId="0" applyNumberFormat="1" applyFill="1" applyBorder="1" applyAlignment="1" applyProtection="1">
      <alignment horizontal="center" vertical="center"/>
      <protection locked="0"/>
    </xf>
    <xf numFmtId="0" fontId="0" fillId="11" borderId="5" xfId="0" applyFill="1" applyBorder="1" applyAlignment="1">
      <alignment horizontal="center"/>
    </xf>
    <xf numFmtId="0" fontId="0" fillId="11" borderId="3" xfId="0" applyFill="1" applyBorder="1" applyAlignment="1">
      <alignment horizontal="center"/>
    </xf>
    <xf numFmtId="49" fontId="25" fillId="7" borderId="5" xfId="0" applyNumberFormat="1" applyFont="1" applyFill="1" applyBorder="1" applyAlignment="1" applyProtection="1">
      <alignment horizontal="center" vertical="center"/>
      <protection locked="0"/>
    </xf>
    <xf numFmtId="49" fontId="25" fillId="7" borderId="3" xfId="0" applyNumberFormat="1" applyFont="1" applyFill="1" applyBorder="1" applyAlignment="1" applyProtection="1">
      <alignment horizontal="center" vertical="center"/>
      <protection locked="0"/>
    </xf>
    <xf numFmtId="49" fontId="0" fillId="8" borderId="0" xfId="0" applyNumberFormat="1" applyFont="1" applyFill="1" applyAlignment="1" applyProtection="1">
      <alignment horizontal="left" vertical="top" wrapText="1"/>
      <protection locked="0"/>
    </xf>
    <xf numFmtId="49" fontId="0" fillId="0" borderId="0" xfId="0" applyNumberFormat="1" applyAlignment="1" applyProtection="1">
      <alignment horizontal="left" vertical="top" wrapText="1"/>
      <protection hidden="1"/>
    </xf>
    <xf numFmtId="49" fontId="0" fillId="0" borderId="0" xfId="0" applyNumberFormat="1" applyAlignment="1" applyProtection="1">
      <alignment horizontal="left" vertical="top" wrapText="1" indent="1"/>
      <protection hidden="1"/>
    </xf>
    <xf numFmtId="49" fontId="0" fillId="8" borderId="0" xfId="2" applyNumberFormat="1" applyFont="1" applyFill="1" applyAlignment="1" applyProtection="1">
      <alignment horizontal="left" vertical="top" wrapText="1"/>
      <protection locked="0"/>
    </xf>
    <xf numFmtId="49" fontId="0" fillId="8" borderId="0" xfId="0" applyNumberFormat="1" applyFill="1" applyAlignment="1" applyProtection="1">
      <alignment horizontal="left" vertical="top" wrapText="1"/>
      <protection locked="0"/>
    </xf>
  </cellXfs>
  <cellStyles count="4">
    <cellStyle name="Вычисление" xfId="1"/>
    <cellStyle name="Денежный" xfId="2" builtinId="4"/>
    <cellStyle name="Обычный" xfId="0" builtinId="0"/>
    <cellStyle name="Обычный 2" xfId="3"/>
  </cellStyles>
  <dxfs count="2">
    <dxf>
      <fill>
        <patternFill>
          <bgColor rgb="FFFF0000"/>
        </patternFill>
      </fill>
    </dxf>
    <dxf>
      <font>
        <color rgb="FFFF0000"/>
      </font>
    </dxf>
  </dxfs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4"/>
  <sheetViews>
    <sheetView tabSelected="1" view="pageBreakPreview" zoomScale="90" workbookViewId="0">
      <selection activeCell="M7" sqref="M7"/>
    </sheetView>
  </sheetViews>
  <sheetFormatPr defaultRowHeight="12.75"/>
  <cols>
    <col min="1" max="5" width="10.28515625" customWidth="1"/>
  </cols>
  <sheetData>
    <row r="1" spans="1:15" ht="12.75" customHeight="1">
      <c r="A1" s="140" t="s">
        <v>292</v>
      </c>
      <c r="B1" s="140"/>
      <c r="C1" s="140"/>
      <c r="D1" s="140"/>
      <c r="E1" s="140"/>
      <c r="F1" s="109"/>
      <c r="G1" s="109"/>
      <c r="H1" s="109"/>
      <c r="I1" s="109"/>
      <c r="J1" s="140" t="s">
        <v>293</v>
      </c>
      <c r="K1" s="140"/>
      <c r="L1" s="140"/>
      <c r="M1" s="140"/>
      <c r="N1" s="140"/>
    </row>
    <row r="2" spans="1:15" ht="15.75" customHeight="1">
      <c r="A2" s="140"/>
      <c r="B2" s="140"/>
      <c r="C2" s="140"/>
      <c r="D2" s="140"/>
      <c r="E2" s="140"/>
      <c r="F2" s="110"/>
      <c r="G2" s="109"/>
      <c r="H2" s="109"/>
      <c r="I2" s="109"/>
      <c r="J2" s="140"/>
      <c r="K2" s="140"/>
      <c r="L2" s="140"/>
      <c r="M2" s="140"/>
      <c r="N2" s="140"/>
    </row>
    <row r="3" spans="1:15" ht="18.75">
      <c r="A3" s="140"/>
      <c r="B3" s="140"/>
      <c r="C3" s="140"/>
      <c r="D3" s="140"/>
      <c r="E3" s="140"/>
      <c r="F3" s="127"/>
      <c r="G3" s="127"/>
      <c r="H3" s="127"/>
      <c r="I3" s="127"/>
      <c r="J3" s="140"/>
      <c r="K3" s="140"/>
      <c r="L3" s="140"/>
      <c r="M3" s="140"/>
      <c r="N3" s="140"/>
    </row>
    <row r="4" spans="1:15" ht="51" customHeight="1">
      <c r="A4" s="140"/>
      <c r="B4" s="140"/>
      <c r="C4" s="140"/>
      <c r="D4" s="140"/>
      <c r="E4" s="140"/>
      <c r="F4" s="109"/>
      <c r="G4" s="109"/>
      <c r="H4" s="109"/>
      <c r="I4" s="109"/>
      <c r="J4" s="140"/>
      <c r="K4" s="140"/>
      <c r="L4" s="140"/>
      <c r="M4" s="140"/>
      <c r="N4" s="140"/>
    </row>
    <row r="5" spans="1:15">
      <c r="A5" s="109"/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</row>
    <row r="7" spans="1:15" ht="25.5">
      <c r="E7" s="143" t="s">
        <v>49</v>
      </c>
      <c r="F7" s="143"/>
      <c r="G7" s="143"/>
      <c r="H7" s="143"/>
      <c r="I7" s="143"/>
      <c r="J7" s="143"/>
    </row>
    <row r="8" spans="1:15" ht="18.75">
      <c r="F8" s="4"/>
      <c r="G8" s="4"/>
      <c r="H8" s="4"/>
      <c r="I8" s="4"/>
      <c r="J8" s="4"/>
    </row>
    <row r="9" spans="1:15" ht="81" customHeight="1">
      <c r="C9" s="142" t="s">
        <v>274</v>
      </c>
      <c r="D9" s="142"/>
      <c r="E9" s="142"/>
      <c r="F9" s="142"/>
      <c r="G9" s="142"/>
      <c r="H9" s="142"/>
      <c r="I9" s="142"/>
      <c r="J9" s="142"/>
      <c r="K9" s="142"/>
      <c r="L9" s="142"/>
      <c r="O9" s="5"/>
    </row>
    <row r="11" spans="1:15" ht="20.25" customHeight="1">
      <c r="C11" s="142" t="s">
        <v>273</v>
      </c>
      <c r="D11" s="142"/>
      <c r="E11" s="142"/>
      <c r="F11" s="142"/>
      <c r="G11" s="142"/>
      <c r="H11" s="142"/>
      <c r="I11" s="142"/>
      <c r="J11" s="142"/>
      <c r="K11" s="142"/>
      <c r="L11" s="142"/>
    </row>
    <row r="12" spans="1:15" ht="41.25" customHeight="1">
      <c r="C12" s="142"/>
      <c r="D12" s="142"/>
      <c r="E12" s="142"/>
      <c r="F12" s="142"/>
      <c r="G12" s="142"/>
      <c r="H12" s="142"/>
      <c r="I12" s="142"/>
      <c r="J12" s="142"/>
      <c r="K12" s="142"/>
      <c r="L12" s="142"/>
    </row>
    <row r="13" spans="1:15" ht="18" customHeight="1">
      <c r="C13" s="6"/>
      <c r="D13" s="6"/>
      <c r="E13" s="6"/>
      <c r="F13" s="6"/>
      <c r="G13" s="6"/>
      <c r="H13" s="6"/>
      <c r="I13" s="6"/>
      <c r="J13" s="6"/>
      <c r="K13" s="6"/>
      <c r="L13" s="6"/>
    </row>
    <row r="14" spans="1:15" ht="20.25" customHeight="1">
      <c r="D14" s="142" t="s">
        <v>259</v>
      </c>
      <c r="E14" s="142"/>
      <c r="F14" s="142"/>
      <c r="G14" s="142"/>
      <c r="H14" s="142"/>
      <c r="I14" s="142"/>
      <c r="J14" s="142"/>
      <c r="K14" s="142"/>
    </row>
    <row r="15" spans="1:15" ht="20.25" customHeight="1">
      <c r="D15" s="145"/>
      <c r="E15" s="145"/>
      <c r="F15" s="145"/>
      <c r="G15" s="145"/>
      <c r="H15" s="145"/>
      <c r="I15" s="145"/>
      <c r="J15" s="145"/>
      <c r="K15" s="145"/>
    </row>
    <row r="17" spans="9:14" ht="38.25" customHeight="1">
      <c r="J17" s="141" t="s">
        <v>111</v>
      </c>
      <c r="K17" s="141"/>
      <c r="L17" s="141"/>
      <c r="M17" s="141"/>
      <c r="N17" s="141"/>
    </row>
    <row r="18" spans="9:14" ht="18.75">
      <c r="J18" s="73"/>
      <c r="K18" s="73"/>
      <c r="L18" s="73"/>
      <c r="M18" s="73"/>
      <c r="N18" s="73"/>
    </row>
    <row r="19" spans="9:14" ht="18.75" customHeight="1">
      <c r="J19" s="141" t="s">
        <v>67</v>
      </c>
      <c r="K19" s="141"/>
      <c r="L19" s="141"/>
      <c r="M19" s="141"/>
      <c r="N19" s="141"/>
    </row>
    <row r="20" spans="9:14" ht="36.75" customHeight="1">
      <c r="J20" s="141" t="s">
        <v>112</v>
      </c>
      <c r="K20" s="141"/>
      <c r="L20" s="141"/>
      <c r="M20" s="141"/>
      <c r="N20" s="141"/>
    </row>
    <row r="21" spans="9:14" ht="24.95" customHeight="1">
      <c r="J21" s="144" t="s">
        <v>69</v>
      </c>
      <c r="K21" s="141"/>
      <c r="L21" s="141"/>
      <c r="M21" s="141"/>
      <c r="N21" s="141"/>
    </row>
    <row r="23" spans="9:14" ht="18.75">
      <c r="J23" s="141" t="s">
        <v>113</v>
      </c>
      <c r="K23" s="141"/>
      <c r="L23" s="141"/>
      <c r="M23" s="141"/>
      <c r="N23" s="141"/>
    </row>
    <row r="24" spans="9:14" ht="20.100000000000001" customHeight="1">
      <c r="J24" s="144" t="s">
        <v>68</v>
      </c>
      <c r="K24" s="141"/>
      <c r="L24" s="141"/>
      <c r="M24" s="141"/>
      <c r="N24" s="141"/>
    </row>
    <row r="25" spans="9:14" ht="20.100000000000001" customHeight="1">
      <c r="J25" s="141"/>
      <c r="K25" s="141"/>
      <c r="L25" s="141"/>
      <c r="M25" s="141"/>
      <c r="N25" s="141"/>
    </row>
    <row r="28" spans="9:14" ht="18.75">
      <c r="M28" s="2"/>
      <c r="N28" s="2"/>
    </row>
    <row r="30" spans="9:14" ht="15.75">
      <c r="I30" s="3"/>
      <c r="J30" s="3"/>
      <c r="K30" s="3"/>
      <c r="L30" s="3"/>
    </row>
    <row r="32" spans="9:14">
      <c r="K32" s="1"/>
    </row>
    <row r="33" spans="11:11">
      <c r="K33" s="1"/>
    </row>
    <row r="34" spans="11:11">
      <c r="K34" s="1"/>
    </row>
  </sheetData>
  <sheetProtection password="CE20" sheet="1" objects="1" scenarios="1" selectLockedCells="1" selectUnlockedCells="1"/>
  <mergeCells count="13">
    <mergeCell ref="J24:N25"/>
    <mergeCell ref="J21:N21"/>
    <mergeCell ref="J20:N20"/>
    <mergeCell ref="J19:N19"/>
    <mergeCell ref="C9:L9"/>
    <mergeCell ref="D14:K14"/>
    <mergeCell ref="D15:K15"/>
    <mergeCell ref="A1:E4"/>
    <mergeCell ref="J1:N4"/>
    <mergeCell ref="J17:N17"/>
    <mergeCell ref="C11:L12"/>
    <mergeCell ref="J23:N23"/>
    <mergeCell ref="E7:J7"/>
  </mergeCells>
  <phoneticPr fontId="2" type="noConversion"/>
  <printOptions horizontalCentered="1" verticalCentered="1"/>
  <pageMargins left="0.55118110236220474" right="0.39370078740157483" top="0.39370078740157483" bottom="0.39370078740157483" header="0" footer="0"/>
  <pageSetup paperSize="9" scale="7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BD105"/>
  <sheetViews>
    <sheetView view="pageBreakPreview" zoomScale="90" zoomScaleNormal="90" zoomScaleSheetLayoutView="90" workbookViewId="0">
      <pane ySplit="7" topLeftCell="A46" activePane="bottomLeft" state="frozen"/>
      <selection pane="bottomLeft" activeCell="C52" sqref="C52"/>
    </sheetView>
  </sheetViews>
  <sheetFormatPr defaultRowHeight="12.75"/>
  <cols>
    <col min="1" max="1" width="12.42578125" customWidth="1"/>
    <col min="2" max="2" width="60.7109375" customWidth="1"/>
    <col min="3" max="3" width="10.28515625" customWidth="1"/>
    <col min="4" max="4" width="7.5703125" customWidth="1"/>
    <col min="5" max="5" width="7.28515625" customWidth="1"/>
    <col min="6" max="6" width="6.5703125" customWidth="1"/>
    <col min="7" max="7" width="6.140625" customWidth="1"/>
    <col min="8" max="9" width="6.85546875" customWidth="1"/>
    <col min="10" max="15" width="6.42578125" customWidth="1"/>
    <col min="16" max="17" width="6.42578125" style="50" customWidth="1"/>
    <col min="18" max="19" width="6.42578125" customWidth="1"/>
  </cols>
  <sheetData>
    <row r="1" spans="1:56" ht="15.75">
      <c r="A1" s="198" t="s">
        <v>66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  <c r="L1" s="198"/>
      <c r="M1" s="198"/>
      <c r="N1" s="198"/>
      <c r="O1" s="198"/>
      <c r="P1" s="198"/>
      <c r="Q1" s="198"/>
      <c r="R1" s="80"/>
    </row>
    <row r="2" spans="1:56" ht="3" customHeight="1" thickBo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107"/>
      <c r="Q2" s="107"/>
      <c r="R2" s="7"/>
    </row>
    <row r="3" spans="1:56" s="29" customFormat="1" ht="30" customHeight="1">
      <c r="A3" s="208" t="s">
        <v>5</v>
      </c>
      <c r="B3" s="180" t="s">
        <v>279</v>
      </c>
      <c r="C3" s="182" t="s">
        <v>6</v>
      </c>
      <c r="D3" s="168" t="s">
        <v>7</v>
      </c>
      <c r="E3" s="169"/>
      <c r="F3" s="169"/>
      <c r="G3" s="169"/>
      <c r="H3" s="169"/>
      <c r="I3" s="170"/>
      <c r="J3" s="191" t="s">
        <v>11</v>
      </c>
      <c r="K3" s="192"/>
      <c r="L3" s="192"/>
      <c r="M3" s="192"/>
      <c r="N3" s="192"/>
      <c r="O3" s="192"/>
      <c r="P3" s="192"/>
      <c r="Q3" s="192"/>
      <c r="R3" s="192"/>
      <c r="S3" s="193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</row>
    <row r="4" spans="1:56" s="29" customFormat="1" ht="30.95" customHeight="1">
      <c r="A4" s="209"/>
      <c r="B4" s="181"/>
      <c r="C4" s="183"/>
      <c r="D4" s="185" t="s">
        <v>8</v>
      </c>
      <c r="E4" s="188" t="s">
        <v>13</v>
      </c>
      <c r="F4" s="177" t="s">
        <v>9</v>
      </c>
      <c r="G4" s="178"/>
      <c r="H4" s="178"/>
      <c r="I4" s="179"/>
      <c r="J4" s="194" t="s">
        <v>2</v>
      </c>
      <c r="K4" s="195"/>
      <c r="L4" s="194" t="s">
        <v>3</v>
      </c>
      <c r="M4" s="195"/>
      <c r="N4" s="194" t="s">
        <v>4</v>
      </c>
      <c r="O4" s="195"/>
      <c r="P4" s="194" t="s">
        <v>51</v>
      </c>
      <c r="Q4" s="195"/>
      <c r="R4" s="146" t="s">
        <v>165</v>
      </c>
      <c r="S4" s="147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</row>
    <row r="5" spans="1:56" s="29" customFormat="1" ht="14.45" customHeight="1">
      <c r="A5" s="209"/>
      <c r="B5" s="181"/>
      <c r="C5" s="183"/>
      <c r="D5" s="186"/>
      <c r="E5" s="183"/>
      <c r="F5" s="185" t="s">
        <v>12</v>
      </c>
      <c r="G5" s="174" t="s">
        <v>10</v>
      </c>
      <c r="H5" s="175"/>
      <c r="I5" s="176"/>
      <c r="J5" s="148" t="s">
        <v>75</v>
      </c>
      <c r="K5" s="148" t="s">
        <v>76</v>
      </c>
      <c r="L5" s="148" t="s">
        <v>291</v>
      </c>
      <c r="M5" s="148" t="s">
        <v>329</v>
      </c>
      <c r="N5" s="148" t="s">
        <v>250</v>
      </c>
      <c r="O5" s="148" t="s">
        <v>325</v>
      </c>
      <c r="P5" s="148" t="s">
        <v>251</v>
      </c>
      <c r="Q5" s="148" t="s">
        <v>326</v>
      </c>
      <c r="R5" s="148" t="s">
        <v>327</v>
      </c>
      <c r="S5" s="150" t="s">
        <v>328</v>
      </c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</row>
    <row r="6" spans="1:56" s="29" customFormat="1" ht="150" customHeight="1">
      <c r="A6" s="210"/>
      <c r="B6" s="149"/>
      <c r="C6" s="184"/>
      <c r="D6" s="187"/>
      <c r="E6" s="184"/>
      <c r="F6" s="187"/>
      <c r="G6" s="79" t="s">
        <v>43</v>
      </c>
      <c r="H6" s="30" t="s">
        <v>44</v>
      </c>
      <c r="I6" s="30" t="s">
        <v>45</v>
      </c>
      <c r="J6" s="149"/>
      <c r="K6" s="149"/>
      <c r="L6" s="149"/>
      <c r="M6" s="149"/>
      <c r="N6" s="149"/>
      <c r="O6" s="149"/>
      <c r="P6" s="149"/>
      <c r="Q6" s="149"/>
      <c r="R6" s="149"/>
      <c r="S6" s="151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</row>
    <row r="7" spans="1:56" s="48" customFormat="1" ht="15.75">
      <c r="A7" s="51">
        <v>1</v>
      </c>
      <c r="B7" s="8">
        <v>2</v>
      </c>
      <c r="C7" s="8">
        <v>3</v>
      </c>
      <c r="D7" s="8">
        <v>4</v>
      </c>
      <c r="E7" s="8">
        <v>5</v>
      </c>
      <c r="F7" s="8">
        <v>6</v>
      </c>
      <c r="G7" s="8">
        <v>7</v>
      </c>
      <c r="H7" s="8">
        <v>8</v>
      </c>
      <c r="I7" s="8">
        <v>9</v>
      </c>
      <c r="J7" s="8">
        <v>10</v>
      </c>
      <c r="K7" s="8">
        <v>11</v>
      </c>
      <c r="L7" s="8">
        <v>12</v>
      </c>
      <c r="M7" s="8">
        <v>13</v>
      </c>
      <c r="N7" s="8">
        <v>14</v>
      </c>
      <c r="O7" s="8">
        <v>15</v>
      </c>
      <c r="P7" s="9">
        <v>16</v>
      </c>
      <c r="Q7" s="9">
        <v>17</v>
      </c>
      <c r="R7" s="8">
        <v>18</v>
      </c>
      <c r="S7" s="52">
        <v>19</v>
      </c>
      <c r="T7" s="49" t="s">
        <v>79</v>
      </c>
      <c r="U7" s="49" t="s">
        <v>80</v>
      </c>
    </row>
    <row r="8" spans="1:56" s="25" customFormat="1" ht="36" customHeight="1">
      <c r="A8" s="53" t="s">
        <v>14</v>
      </c>
      <c r="B8" s="45" t="s">
        <v>278</v>
      </c>
      <c r="C8" s="46" t="s">
        <v>298</v>
      </c>
      <c r="D8" s="47">
        <f>SUM(D9+D22+D26)</f>
        <v>2106</v>
      </c>
      <c r="E8" s="47">
        <f t="shared" ref="E8:S8" si="0">SUM(E9+E22+E26)</f>
        <v>702</v>
      </c>
      <c r="F8" s="47">
        <f t="shared" si="0"/>
        <v>1404</v>
      </c>
      <c r="G8" s="47">
        <f t="shared" si="0"/>
        <v>979</v>
      </c>
      <c r="H8" s="47">
        <f t="shared" si="0"/>
        <v>425</v>
      </c>
      <c r="I8" s="47">
        <f t="shared" si="0"/>
        <v>0</v>
      </c>
      <c r="J8" s="47">
        <f t="shared" si="0"/>
        <v>612</v>
      </c>
      <c r="K8" s="47">
        <f t="shared" si="0"/>
        <v>792</v>
      </c>
      <c r="L8" s="47">
        <f t="shared" si="0"/>
        <v>0</v>
      </c>
      <c r="M8" s="47">
        <f t="shared" si="0"/>
        <v>0</v>
      </c>
      <c r="N8" s="47">
        <f t="shared" si="0"/>
        <v>0</v>
      </c>
      <c r="O8" s="47">
        <f t="shared" si="0"/>
        <v>0</v>
      </c>
      <c r="P8" s="47">
        <f t="shared" si="0"/>
        <v>0</v>
      </c>
      <c r="Q8" s="47">
        <f t="shared" si="0"/>
        <v>0</v>
      </c>
      <c r="R8" s="47">
        <f t="shared" si="0"/>
        <v>0</v>
      </c>
      <c r="S8" s="47">
        <f t="shared" si="0"/>
        <v>0</v>
      </c>
      <c r="T8" s="154" t="s">
        <v>81</v>
      </c>
      <c r="U8" s="154"/>
    </row>
    <row r="9" spans="1:56" s="25" customFormat="1" ht="36" customHeight="1">
      <c r="A9" s="53" t="s">
        <v>299</v>
      </c>
      <c r="B9" s="45" t="s">
        <v>300</v>
      </c>
      <c r="C9" s="46" t="s">
        <v>301</v>
      </c>
      <c r="D9" s="47">
        <f t="shared" ref="D9:S9" si="1">SUM(D10:D21)</f>
        <v>1420</v>
      </c>
      <c r="E9" s="47">
        <f t="shared" si="1"/>
        <v>475</v>
      </c>
      <c r="F9" s="47">
        <f t="shared" si="1"/>
        <v>945</v>
      </c>
      <c r="G9" s="47">
        <f t="shared" si="1"/>
        <v>658</v>
      </c>
      <c r="H9" s="47">
        <f t="shared" si="1"/>
        <v>287</v>
      </c>
      <c r="I9" s="47">
        <f t="shared" si="1"/>
        <v>0</v>
      </c>
      <c r="J9" s="47">
        <f t="shared" si="1"/>
        <v>397</v>
      </c>
      <c r="K9" s="47">
        <f t="shared" si="1"/>
        <v>548</v>
      </c>
      <c r="L9" s="47">
        <f t="shared" si="1"/>
        <v>0</v>
      </c>
      <c r="M9" s="47">
        <f t="shared" si="1"/>
        <v>0</v>
      </c>
      <c r="N9" s="47">
        <f t="shared" si="1"/>
        <v>0</v>
      </c>
      <c r="O9" s="47">
        <f t="shared" si="1"/>
        <v>0</v>
      </c>
      <c r="P9" s="47">
        <f t="shared" si="1"/>
        <v>0</v>
      </c>
      <c r="Q9" s="47">
        <f t="shared" si="1"/>
        <v>0</v>
      </c>
      <c r="R9" s="47">
        <f t="shared" si="1"/>
        <v>0</v>
      </c>
      <c r="S9" s="47">
        <f t="shared" si="1"/>
        <v>0</v>
      </c>
      <c r="T9" s="154" t="s">
        <v>81</v>
      </c>
      <c r="U9" s="154"/>
    </row>
    <row r="10" spans="1:56" ht="18" customHeight="1">
      <c r="A10" s="54" t="s">
        <v>302</v>
      </c>
      <c r="B10" s="10" t="s">
        <v>303</v>
      </c>
      <c r="C10" s="11" t="s">
        <v>70</v>
      </c>
      <c r="D10" s="135">
        <f t="shared" ref="D10:D21" si="2">E10+F10</f>
        <v>117</v>
      </c>
      <c r="E10" s="135">
        <v>39</v>
      </c>
      <c r="F10" s="135">
        <f t="shared" ref="F10:F14" si="3">J10+K10+L10+M10+N10+O10</f>
        <v>78</v>
      </c>
      <c r="G10" s="135">
        <f t="shared" ref="G10:G21" si="4">F10-H10-I10</f>
        <v>78</v>
      </c>
      <c r="H10" s="135">
        <v>0</v>
      </c>
      <c r="I10" s="135">
        <v>0</v>
      </c>
      <c r="J10" s="135">
        <v>34</v>
      </c>
      <c r="K10" s="135">
        <v>44</v>
      </c>
      <c r="L10" s="135">
        <v>0</v>
      </c>
      <c r="M10" s="135">
        <v>0</v>
      </c>
      <c r="N10" s="135">
        <v>0</v>
      </c>
      <c r="O10" s="135">
        <v>0</v>
      </c>
      <c r="P10" s="135">
        <v>0</v>
      </c>
      <c r="Q10" s="112">
        <v>0</v>
      </c>
      <c r="R10" s="112">
        <v>0</v>
      </c>
      <c r="S10" s="112">
        <v>0</v>
      </c>
      <c r="T10" s="50">
        <f>SUM(J10:K27)/39</f>
        <v>47.769230769230766</v>
      </c>
      <c r="U10" s="50">
        <f>SUM(D10:D27)/39</f>
        <v>71.589743589743591</v>
      </c>
    </row>
    <row r="11" spans="1:56" ht="18" customHeight="1">
      <c r="A11" s="54" t="s">
        <v>304</v>
      </c>
      <c r="B11" s="10" t="s">
        <v>286</v>
      </c>
      <c r="C11" s="11" t="s">
        <v>71</v>
      </c>
      <c r="D11" s="135">
        <f t="shared" si="2"/>
        <v>176</v>
      </c>
      <c r="E11" s="135">
        <v>59</v>
      </c>
      <c r="F11" s="135">
        <f t="shared" si="3"/>
        <v>117</v>
      </c>
      <c r="G11" s="135">
        <f t="shared" si="4"/>
        <v>117</v>
      </c>
      <c r="H11" s="135">
        <v>0</v>
      </c>
      <c r="I11" s="135">
        <v>0</v>
      </c>
      <c r="J11" s="135">
        <v>51</v>
      </c>
      <c r="K11" s="135">
        <v>66</v>
      </c>
      <c r="L11" s="135">
        <v>0</v>
      </c>
      <c r="M11" s="135">
        <v>0</v>
      </c>
      <c r="N11" s="135">
        <v>0</v>
      </c>
      <c r="O11" s="135">
        <v>0</v>
      </c>
      <c r="P11" s="135">
        <v>0</v>
      </c>
      <c r="Q11" s="112">
        <v>0</v>
      </c>
      <c r="R11" s="112">
        <v>0</v>
      </c>
      <c r="S11" s="112">
        <v>0</v>
      </c>
      <c r="T11" s="50"/>
      <c r="U11" s="50"/>
    </row>
    <row r="12" spans="1:56" ht="18" customHeight="1">
      <c r="A12" s="54" t="s">
        <v>305</v>
      </c>
      <c r="B12" s="10" t="s">
        <v>23</v>
      </c>
      <c r="C12" s="11" t="s">
        <v>71</v>
      </c>
      <c r="D12" s="135">
        <f t="shared" si="2"/>
        <v>175</v>
      </c>
      <c r="E12" s="135">
        <v>58</v>
      </c>
      <c r="F12" s="135">
        <f t="shared" si="3"/>
        <v>117</v>
      </c>
      <c r="G12" s="135">
        <f t="shared" si="4"/>
        <v>2</v>
      </c>
      <c r="H12" s="135">
        <v>115</v>
      </c>
      <c r="I12" s="135">
        <v>0</v>
      </c>
      <c r="J12" s="135">
        <v>51</v>
      </c>
      <c r="K12" s="135">
        <v>66</v>
      </c>
      <c r="L12" s="135">
        <v>0</v>
      </c>
      <c r="M12" s="135">
        <v>0</v>
      </c>
      <c r="N12" s="135">
        <v>0</v>
      </c>
      <c r="O12" s="135">
        <v>0</v>
      </c>
      <c r="P12" s="135">
        <v>0</v>
      </c>
      <c r="Q12" s="112">
        <v>0</v>
      </c>
      <c r="R12" s="112">
        <v>0</v>
      </c>
      <c r="S12" s="112">
        <v>0</v>
      </c>
    </row>
    <row r="13" spans="1:56" ht="18" customHeight="1">
      <c r="A13" s="54" t="s">
        <v>306</v>
      </c>
      <c r="B13" s="10" t="s">
        <v>261</v>
      </c>
      <c r="C13" s="11" t="s">
        <v>71</v>
      </c>
      <c r="D13" s="135">
        <f t="shared" si="2"/>
        <v>162</v>
      </c>
      <c r="E13" s="135">
        <v>54</v>
      </c>
      <c r="F13" s="135">
        <f t="shared" si="3"/>
        <v>108</v>
      </c>
      <c r="G13" s="135">
        <f t="shared" si="4"/>
        <v>108</v>
      </c>
      <c r="H13" s="135">
        <v>0</v>
      </c>
      <c r="I13" s="135">
        <v>0</v>
      </c>
      <c r="J13" s="135">
        <v>47</v>
      </c>
      <c r="K13" s="135">
        <v>61</v>
      </c>
      <c r="L13" s="135">
        <v>0</v>
      </c>
      <c r="M13" s="135">
        <v>0</v>
      </c>
      <c r="N13" s="135">
        <v>0</v>
      </c>
      <c r="O13" s="135">
        <v>0</v>
      </c>
      <c r="P13" s="135">
        <v>0</v>
      </c>
      <c r="Q13" s="112">
        <v>0</v>
      </c>
      <c r="R13" s="112">
        <v>0</v>
      </c>
      <c r="S13" s="112">
        <v>0</v>
      </c>
    </row>
    <row r="14" spans="1:56" ht="18" customHeight="1">
      <c r="A14" s="54" t="s">
        <v>307</v>
      </c>
      <c r="B14" s="10" t="s">
        <v>22</v>
      </c>
      <c r="C14" s="11" t="s">
        <v>71</v>
      </c>
      <c r="D14" s="135">
        <f t="shared" si="2"/>
        <v>176</v>
      </c>
      <c r="E14" s="135">
        <v>59</v>
      </c>
      <c r="F14" s="135">
        <f t="shared" si="3"/>
        <v>117</v>
      </c>
      <c r="G14" s="135">
        <f t="shared" si="4"/>
        <v>117</v>
      </c>
      <c r="H14" s="135">
        <v>0</v>
      </c>
      <c r="I14" s="135">
        <v>0</v>
      </c>
      <c r="J14" s="135">
        <v>34</v>
      </c>
      <c r="K14" s="135">
        <v>83</v>
      </c>
      <c r="L14" s="135">
        <v>0</v>
      </c>
      <c r="M14" s="135">
        <v>0</v>
      </c>
      <c r="N14" s="135">
        <v>0</v>
      </c>
      <c r="O14" s="135">
        <v>0</v>
      </c>
      <c r="P14" s="135">
        <v>0</v>
      </c>
      <c r="Q14" s="112">
        <v>0</v>
      </c>
      <c r="R14" s="112">
        <v>0</v>
      </c>
      <c r="S14" s="112">
        <v>0</v>
      </c>
    </row>
    <row r="15" spans="1:56" ht="18" customHeight="1">
      <c r="A15" s="54" t="s">
        <v>308</v>
      </c>
      <c r="B15" s="10" t="s">
        <v>24</v>
      </c>
      <c r="C15" s="135" t="s">
        <v>280</v>
      </c>
      <c r="D15" s="135">
        <f t="shared" si="2"/>
        <v>176</v>
      </c>
      <c r="E15" s="135">
        <v>59</v>
      </c>
      <c r="F15" s="135">
        <f>J15+K15+L15+M15+N15+O15</f>
        <v>117</v>
      </c>
      <c r="G15" s="135">
        <f t="shared" si="4"/>
        <v>2</v>
      </c>
      <c r="H15" s="135">
        <v>115</v>
      </c>
      <c r="I15" s="135">
        <v>0</v>
      </c>
      <c r="J15" s="135">
        <v>57</v>
      </c>
      <c r="K15" s="135">
        <v>60</v>
      </c>
      <c r="L15" s="135">
        <v>0</v>
      </c>
      <c r="M15" s="135">
        <v>0</v>
      </c>
      <c r="N15" s="135">
        <v>0</v>
      </c>
      <c r="O15" s="135">
        <v>0</v>
      </c>
      <c r="P15" s="135">
        <v>0</v>
      </c>
      <c r="Q15" s="112">
        <v>0</v>
      </c>
      <c r="R15" s="112">
        <v>0</v>
      </c>
      <c r="S15" s="112">
        <v>0</v>
      </c>
    </row>
    <row r="16" spans="1:56" ht="18" customHeight="1">
      <c r="A16" s="54" t="s">
        <v>309</v>
      </c>
      <c r="B16" s="10" t="s">
        <v>74</v>
      </c>
      <c r="C16" s="11" t="s">
        <v>71</v>
      </c>
      <c r="D16" s="135">
        <f t="shared" si="2"/>
        <v>105</v>
      </c>
      <c r="E16" s="135">
        <v>35</v>
      </c>
      <c r="F16" s="135">
        <f t="shared" ref="F16:F21" si="5">J16+K16+L16+M16+N16+O16</f>
        <v>70</v>
      </c>
      <c r="G16" s="135">
        <f t="shared" si="4"/>
        <v>50</v>
      </c>
      <c r="H16" s="135">
        <v>20</v>
      </c>
      <c r="I16" s="135">
        <v>0</v>
      </c>
      <c r="J16" s="135">
        <v>38</v>
      </c>
      <c r="K16" s="135">
        <v>32</v>
      </c>
      <c r="L16" s="135">
        <v>0</v>
      </c>
      <c r="M16" s="135">
        <v>0</v>
      </c>
      <c r="N16" s="135">
        <v>0</v>
      </c>
      <c r="O16" s="135">
        <v>0</v>
      </c>
      <c r="P16" s="135">
        <v>0</v>
      </c>
      <c r="Q16" s="112">
        <v>0</v>
      </c>
      <c r="R16" s="112">
        <v>0</v>
      </c>
      <c r="S16" s="112">
        <v>0</v>
      </c>
    </row>
    <row r="17" spans="1:24" ht="18" customHeight="1">
      <c r="A17" s="54" t="s">
        <v>310</v>
      </c>
      <c r="B17" s="10" t="s">
        <v>114</v>
      </c>
      <c r="C17" s="11" t="s">
        <v>287</v>
      </c>
      <c r="D17" s="135">
        <f t="shared" si="2"/>
        <v>117</v>
      </c>
      <c r="E17" s="135">
        <v>39</v>
      </c>
      <c r="F17" s="135">
        <f t="shared" si="5"/>
        <v>78</v>
      </c>
      <c r="G17" s="135">
        <f t="shared" si="4"/>
        <v>58</v>
      </c>
      <c r="H17" s="135">
        <v>20</v>
      </c>
      <c r="I17" s="135">
        <v>0</v>
      </c>
      <c r="J17" s="135">
        <v>34</v>
      </c>
      <c r="K17" s="135">
        <v>44</v>
      </c>
      <c r="L17" s="135">
        <v>0</v>
      </c>
      <c r="M17" s="135">
        <v>0</v>
      </c>
      <c r="N17" s="135">
        <v>0</v>
      </c>
      <c r="O17" s="135">
        <v>0</v>
      </c>
      <c r="P17" s="135">
        <v>0</v>
      </c>
      <c r="Q17" s="112">
        <v>0</v>
      </c>
      <c r="R17" s="112">
        <v>0</v>
      </c>
      <c r="S17" s="112">
        <v>0</v>
      </c>
    </row>
    <row r="18" spans="1:24" s="23" customFormat="1" ht="18" customHeight="1">
      <c r="A18" s="54" t="s">
        <v>311</v>
      </c>
      <c r="B18" s="21" t="s">
        <v>115</v>
      </c>
      <c r="C18" s="72" t="s">
        <v>287</v>
      </c>
      <c r="D18" s="22">
        <f t="shared" si="2"/>
        <v>54</v>
      </c>
      <c r="E18" s="22">
        <v>18</v>
      </c>
      <c r="F18" s="12">
        <f t="shared" si="5"/>
        <v>36</v>
      </c>
      <c r="G18" s="22">
        <f t="shared" si="4"/>
        <v>31</v>
      </c>
      <c r="H18" s="22">
        <v>5</v>
      </c>
      <c r="I18" s="22">
        <v>0</v>
      </c>
      <c r="J18" s="22">
        <v>0</v>
      </c>
      <c r="K18" s="22">
        <v>36</v>
      </c>
      <c r="L18" s="22">
        <v>0</v>
      </c>
      <c r="M18" s="22">
        <v>0</v>
      </c>
      <c r="N18" s="12">
        <v>0</v>
      </c>
      <c r="O18" s="12">
        <v>0</v>
      </c>
      <c r="P18" s="12">
        <v>0</v>
      </c>
      <c r="Q18" s="136">
        <v>0</v>
      </c>
      <c r="R18" s="136">
        <v>0</v>
      </c>
      <c r="S18" s="136">
        <v>0</v>
      </c>
    </row>
    <row r="19" spans="1:24" ht="18" customHeight="1">
      <c r="A19" s="54" t="s">
        <v>312</v>
      </c>
      <c r="B19" s="10" t="s">
        <v>262</v>
      </c>
      <c r="C19" s="72" t="s">
        <v>71</v>
      </c>
      <c r="D19" s="22">
        <f t="shared" si="2"/>
        <v>54</v>
      </c>
      <c r="E19" s="135">
        <v>18</v>
      </c>
      <c r="F19" s="135">
        <f t="shared" si="5"/>
        <v>36</v>
      </c>
      <c r="G19" s="135">
        <f t="shared" si="4"/>
        <v>32</v>
      </c>
      <c r="H19" s="135">
        <v>4</v>
      </c>
      <c r="I19" s="135">
        <v>0</v>
      </c>
      <c r="J19" s="135">
        <v>18</v>
      </c>
      <c r="K19" s="135">
        <v>18</v>
      </c>
      <c r="L19" s="135">
        <v>0</v>
      </c>
      <c r="M19" s="135">
        <v>0</v>
      </c>
      <c r="N19" s="135">
        <v>0</v>
      </c>
      <c r="O19" s="135">
        <v>0</v>
      </c>
      <c r="P19" s="135">
        <v>0</v>
      </c>
      <c r="Q19" s="112">
        <v>0</v>
      </c>
      <c r="R19" s="112">
        <v>0</v>
      </c>
      <c r="S19" s="112">
        <v>0</v>
      </c>
    </row>
    <row r="20" spans="1:24" ht="18" customHeight="1">
      <c r="A20" s="54" t="s">
        <v>313</v>
      </c>
      <c r="B20" s="10" t="s">
        <v>263</v>
      </c>
      <c r="C20" s="72" t="s">
        <v>71</v>
      </c>
      <c r="D20" s="22">
        <f t="shared" si="2"/>
        <v>54</v>
      </c>
      <c r="E20" s="135">
        <v>18</v>
      </c>
      <c r="F20" s="135">
        <f t="shared" si="5"/>
        <v>36</v>
      </c>
      <c r="G20" s="135">
        <f t="shared" si="4"/>
        <v>28</v>
      </c>
      <c r="H20" s="135">
        <v>8</v>
      </c>
      <c r="I20" s="135">
        <v>0</v>
      </c>
      <c r="J20" s="135">
        <v>18</v>
      </c>
      <c r="K20" s="135">
        <v>18</v>
      </c>
      <c r="L20" s="135">
        <v>0</v>
      </c>
      <c r="M20" s="135">
        <v>0</v>
      </c>
      <c r="N20" s="135">
        <v>0</v>
      </c>
      <c r="O20" s="135">
        <v>0</v>
      </c>
      <c r="P20" s="135">
        <v>0</v>
      </c>
      <c r="Q20" s="112">
        <v>0</v>
      </c>
      <c r="R20" s="112">
        <v>0</v>
      </c>
      <c r="S20" s="112">
        <v>0</v>
      </c>
    </row>
    <row r="21" spans="1:24" ht="18" customHeight="1">
      <c r="A21" s="54" t="s">
        <v>314</v>
      </c>
      <c r="B21" s="10" t="s">
        <v>294</v>
      </c>
      <c r="C21" s="72" t="s">
        <v>296</v>
      </c>
      <c r="D21" s="22">
        <f t="shared" si="2"/>
        <v>54</v>
      </c>
      <c r="E21" s="135">
        <v>19</v>
      </c>
      <c r="F21" s="135">
        <f t="shared" si="5"/>
        <v>35</v>
      </c>
      <c r="G21" s="135">
        <f t="shared" si="4"/>
        <v>35</v>
      </c>
      <c r="H21" s="135">
        <v>0</v>
      </c>
      <c r="I21" s="135">
        <v>0</v>
      </c>
      <c r="J21" s="135">
        <v>15</v>
      </c>
      <c r="K21" s="135">
        <v>20</v>
      </c>
      <c r="L21" s="135">
        <v>0</v>
      </c>
      <c r="M21" s="135">
        <v>0</v>
      </c>
      <c r="N21" s="135">
        <v>0</v>
      </c>
      <c r="O21" s="135">
        <v>0</v>
      </c>
      <c r="P21" s="135">
        <v>0</v>
      </c>
      <c r="Q21" s="112">
        <v>0</v>
      </c>
      <c r="R21" s="112">
        <v>0</v>
      </c>
      <c r="S21" s="112">
        <v>0</v>
      </c>
    </row>
    <row r="22" spans="1:24" s="25" customFormat="1" ht="36" customHeight="1">
      <c r="A22" s="57" t="s">
        <v>315</v>
      </c>
      <c r="B22" s="33" t="s">
        <v>316</v>
      </c>
      <c r="C22" s="31" t="s">
        <v>317</v>
      </c>
      <c r="D22" s="32">
        <f>SUM(D23:D25)</f>
        <v>629</v>
      </c>
      <c r="E22" s="32">
        <f t="shared" ref="E22:S22" si="6">SUM(E23:E25)</f>
        <v>209</v>
      </c>
      <c r="F22" s="32">
        <f t="shared" si="6"/>
        <v>420</v>
      </c>
      <c r="G22" s="32">
        <f t="shared" si="6"/>
        <v>282</v>
      </c>
      <c r="H22" s="32">
        <f t="shared" si="6"/>
        <v>138</v>
      </c>
      <c r="I22" s="32">
        <f t="shared" si="6"/>
        <v>0</v>
      </c>
      <c r="J22" s="32">
        <f t="shared" si="6"/>
        <v>199</v>
      </c>
      <c r="K22" s="32">
        <f t="shared" si="6"/>
        <v>221</v>
      </c>
      <c r="L22" s="32">
        <f t="shared" si="6"/>
        <v>0</v>
      </c>
      <c r="M22" s="32">
        <f t="shared" si="6"/>
        <v>0</v>
      </c>
      <c r="N22" s="32">
        <f t="shared" si="6"/>
        <v>0</v>
      </c>
      <c r="O22" s="32">
        <f t="shared" si="6"/>
        <v>0</v>
      </c>
      <c r="P22" s="32">
        <f t="shared" si="6"/>
        <v>0</v>
      </c>
      <c r="Q22" s="32">
        <f t="shared" si="6"/>
        <v>0</v>
      </c>
      <c r="R22" s="32">
        <f t="shared" si="6"/>
        <v>0</v>
      </c>
      <c r="S22" s="32">
        <f t="shared" si="6"/>
        <v>0</v>
      </c>
      <c r="T22" s="152" t="s">
        <v>82</v>
      </c>
      <c r="U22" s="152"/>
    </row>
    <row r="23" spans="1:24" ht="18" customHeight="1">
      <c r="A23" s="54" t="s">
        <v>318</v>
      </c>
      <c r="B23" s="21" t="s">
        <v>28</v>
      </c>
      <c r="C23" s="28" t="s">
        <v>70</v>
      </c>
      <c r="D23" s="12">
        <f t="shared" ref="D23:D25" si="7">E23+F23</f>
        <v>351</v>
      </c>
      <c r="E23" s="12">
        <v>117</v>
      </c>
      <c r="F23" s="12">
        <f t="shared" ref="F23:F25" si="8">J23+K23+L23+M23+N23+O23</f>
        <v>234</v>
      </c>
      <c r="G23" s="12">
        <f t="shared" ref="G23:G25" si="9">F23-H23-I23</f>
        <v>156</v>
      </c>
      <c r="H23" s="12">
        <v>78</v>
      </c>
      <c r="I23" s="12">
        <v>0</v>
      </c>
      <c r="J23" s="12">
        <v>112</v>
      </c>
      <c r="K23" s="12">
        <v>122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Q23" s="136">
        <v>0</v>
      </c>
      <c r="R23" s="136">
        <v>0</v>
      </c>
      <c r="S23" s="136">
        <v>0</v>
      </c>
    </row>
    <row r="24" spans="1:24" ht="18" customHeight="1">
      <c r="A24" s="54" t="s">
        <v>319</v>
      </c>
      <c r="B24" s="10" t="s">
        <v>121</v>
      </c>
      <c r="C24" s="11" t="s">
        <v>71</v>
      </c>
      <c r="D24" s="135">
        <f t="shared" si="7"/>
        <v>150</v>
      </c>
      <c r="E24" s="135">
        <v>50</v>
      </c>
      <c r="F24" s="135">
        <f t="shared" si="8"/>
        <v>100</v>
      </c>
      <c r="G24" s="135">
        <f t="shared" si="9"/>
        <v>70</v>
      </c>
      <c r="H24" s="135">
        <v>30</v>
      </c>
      <c r="I24" s="135">
        <v>0</v>
      </c>
      <c r="J24" s="135">
        <v>34</v>
      </c>
      <c r="K24" s="135">
        <v>66</v>
      </c>
      <c r="L24" s="135">
        <v>0</v>
      </c>
      <c r="M24" s="135">
        <v>0</v>
      </c>
      <c r="N24" s="135">
        <v>0</v>
      </c>
      <c r="O24" s="135">
        <v>0</v>
      </c>
      <c r="P24" s="135">
        <v>0</v>
      </c>
      <c r="Q24" s="112">
        <v>0</v>
      </c>
      <c r="R24" s="112">
        <v>0</v>
      </c>
      <c r="S24" s="112">
        <v>0</v>
      </c>
    </row>
    <row r="25" spans="1:24" ht="18" customHeight="1">
      <c r="A25" s="54" t="s">
        <v>320</v>
      </c>
      <c r="B25" s="10" t="s">
        <v>116</v>
      </c>
      <c r="C25" s="11" t="s">
        <v>296</v>
      </c>
      <c r="D25" s="135">
        <f t="shared" si="7"/>
        <v>128</v>
      </c>
      <c r="E25" s="135">
        <v>42</v>
      </c>
      <c r="F25" s="135">
        <f t="shared" si="8"/>
        <v>86</v>
      </c>
      <c r="G25" s="135">
        <f t="shared" si="9"/>
        <v>56</v>
      </c>
      <c r="H25" s="135">
        <v>30</v>
      </c>
      <c r="I25" s="135">
        <v>0</v>
      </c>
      <c r="J25" s="135">
        <v>53</v>
      </c>
      <c r="K25" s="135">
        <v>33</v>
      </c>
      <c r="L25" s="135">
        <v>0</v>
      </c>
      <c r="M25" s="135">
        <v>0</v>
      </c>
      <c r="N25" s="135">
        <v>0</v>
      </c>
      <c r="O25" s="135">
        <v>0</v>
      </c>
      <c r="P25" s="135">
        <v>0</v>
      </c>
      <c r="Q25" s="112">
        <v>0</v>
      </c>
      <c r="R25" s="112">
        <v>0</v>
      </c>
      <c r="S25" s="112">
        <v>0</v>
      </c>
    </row>
    <row r="26" spans="1:24" s="25" customFormat="1" ht="36" customHeight="1">
      <c r="A26" s="57" t="s">
        <v>321</v>
      </c>
      <c r="B26" s="33" t="s">
        <v>322</v>
      </c>
      <c r="C26" s="31" t="s">
        <v>323</v>
      </c>
      <c r="D26" s="32">
        <v>57</v>
      </c>
      <c r="E26" s="32">
        <v>18</v>
      </c>
      <c r="F26" s="32">
        <v>39</v>
      </c>
      <c r="G26" s="32">
        <v>39</v>
      </c>
      <c r="H26" s="32">
        <v>0</v>
      </c>
      <c r="I26" s="32">
        <v>0</v>
      </c>
      <c r="J26" s="32">
        <v>16</v>
      </c>
      <c r="K26" s="32">
        <v>23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137">
        <v>0</v>
      </c>
      <c r="R26" s="137">
        <v>0</v>
      </c>
      <c r="S26" s="137">
        <v>0</v>
      </c>
      <c r="T26" s="152" t="s">
        <v>82</v>
      </c>
      <c r="U26" s="152"/>
    </row>
    <row r="27" spans="1:24" ht="18" customHeight="1">
      <c r="A27" s="54" t="s">
        <v>324</v>
      </c>
      <c r="B27" s="10" t="s">
        <v>295</v>
      </c>
      <c r="C27" s="72" t="s">
        <v>71</v>
      </c>
      <c r="D27" s="22">
        <f t="shared" ref="D27" si="10">E27+F27</f>
        <v>57</v>
      </c>
      <c r="E27" s="135">
        <v>18</v>
      </c>
      <c r="F27" s="135">
        <f t="shared" ref="F27" si="11">J27+K27+L27+M27+N27+O27</f>
        <v>39</v>
      </c>
      <c r="G27" s="135">
        <f t="shared" ref="G27" si="12">F27-H27-I27</f>
        <v>39</v>
      </c>
      <c r="H27" s="135">
        <v>0</v>
      </c>
      <c r="I27" s="135">
        <v>0</v>
      </c>
      <c r="J27" s="135">
        <v>16</v>
      </c>
      <c r="K27" s="135">
        <v>23</v>
      </c>
      <c r="L27" s="135">
        <v>0</v>
      </c>
      <c r="M27" s="135">
        <v>0</v>
      </c>
      <c r="N27" s="135">
        <v>0</v>
      </c>
      <c r="O27" s="135">
        <v>0</v>
      </c>
      <c r="P27" s="135">
        <v>0</v>
      </c>
      <c r="Q27" s="112">
        <v>0</v>
      </c>
      <c r="R27" s="112">
        <v>0</v>
      </c>
      <c r="S27" s="112">
        <v>0</v>
      </c>
    </row>
    <row r="28" spans="1:24" s="25" customFormat="1" ht="33.75" customHeight="1">
      <c r="A28" s="57" t="s">
        <v>16</v>
      </c>
      <c r="B28" s="33" t="s">
        <v>277</v>
      </c>
      <c r="C28" s="31" t="s">
        <v>271</v>
      </c>
      <c r="D28" s="32">
        <f>SUM(D29:D33)</f>
        <v>936</v>
      </c>
      <c r="E28" s="32">
        <f>SUM(E29:E33)</f>
        <v>312</v>
      </c>
      <c r="F28" s="32">
        <f>SUM(F29:F33)</f>
        <v>624</v>
      </c>
      <c r="G28" s="32">
        <f>SUM(G29:G33)</f>
        <v>74</v>
      </c>
      <c r="H28" s="32">
        <f>SUM(H29:H33)</f>
        <v>550</v>
      </c>
      <c r="I28" s="32">
        <f t="shared" ref="I28:S28" si="13">SUM(I29:I33)</f>
        <v>0</v>
      </c>
      <c r="J28" s="32">
        <f t="shared" si="13"/>
        <v>0</v>
      </c>
      <c r="K28" s="32">
        <f t="shared" si="13"/>
        <v>0</v>
      </c>
      <c r="L28" s="32">
        <f t="shared" si="13"/>
        <v>112</v>
      </c>
      <c r="M28" s="32">
        <f t="shared" si="13"/>
        <v>56</v>
      </c>
      <c r="N28" s="32">
        <f t="shared" si="13"/>
        <v>116</v>
      </c>
      <c r="O28" s="32">
        <f t="shared" si="13"/>
        <v>60</v>
      </c>
      <c r="P28" s="32">
        <f t="shared" si="13"/>
        <v>64</v>
      </c>
      <c r="Q28" s="32">
        <f t="shared" si="13"/>
        <v>104</v>
      </c>
      <c r="R28" s="32">
        <f t="shared" si="13"/>
        <v>60</v>
      </c>
      <c r="S28" s="32">
        <f t="shared" si="13"/>
        <v>52</v>
      </c>
      <c r="T28" s="152" t="s">
        <v>82</v>
      </c>
      <c r="U28" s="152"/>
    </row>
    <row r="29" spans="1:24" s="50" customFormat="1" ht="15.75">
      <c r="A29" s="54" t="s">
        <v>17</v>
      </c>
      <c r="B29" s="10" t="s">
        <v>18</v>
      </c>
      <c r="C29" s="9" t="s">
        <v>56</v>
      </c>
      <c r="D29" s="9">
        <f>E29+F29</f>
        <v>56</v>
      </c>
      <c r="E29" s="9">
        <v>8</v>
      </c>
      <c r="F29" s="9">
        <f>J29+K29+L29+M29+N29+O29+P29+Q29</f>
        <v>48</v>
      </c>
      <c r="G29" s="9">
        <f>F29-H29</f>
        <v>14</v>
      </c>
      <c r="H29" s="9">
        <v>34</v>
      </c>
      <c r="I29" s="9">
        <v>0</v>
      </c>
      <c r="J29" s="9">
        <v>0</v>
      </c>
      <c r="K29" s="9">
        <v>0</v>
      </c>
      <c r="L29" s="9">
        <v>0</v>
      </c>
      <c r="M29" s="9">
        <v>0</v>
      </c>
      <c r="N29" s="9">
        <v>48</v>
      </c>
      <c r="O29" s="9">
        <v>0</v>
      </c>
      <c r="P29" s="9">
        <v>0</v>
      </c>
      <c r="Q29" s="9">
        <v>0</v>
      </c>
      <c r="R29" s="9">
        <v>0</v>
      </c>
      <c r="S29" s="55">
        <v>0</v>
      </c>
      <c r="T29" s="70">
        <f>SUM(L29:L33,L36:L38,L41:L56,L60:L65,L67:L72,L74:L78,L80:L84,L86:L88,L90:L91)/17</f>
        <v>36</v>
      </c>
      <c r="U29" s="70">
        <f>SUM(M29:M33,M36:M38,M41:M57,M60:M65,M67:M72,M74:M78,M80:M84,M86:M88,M90:M91)/22</f>
        <v>36</v>
      </c>
      <c r="V29" s="70"/>
    </row>
    <row r="30" spans="1:24" ht="15.75">
      <c r="A30" s="54" t="s">
        <v>19</v>
      </c>
      <c r="B30" s="10" t="s">
        <v>118</v>
      </c>
      <c r="C30" s="9" t="s">
        <v>56</v>
      </c>
      <c r="D30" s="9">
        <f>E30+F30</f>
        <v>56</v>
      </c>
      <c r="E30" s="9">
        <v>8</v>
      </c>
      <c r="F30" s="9">
        <f>J30+K30+L30+M30+N30+O30+P30+Q30</f>
        <v>48</v>
      </c>
      <c r="G30" s="9">
        <f>F30-H30</f>
        <v>40</v>
      </c>
      <c r="H30" s="9">
        <v>8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48</v>
      </c>
      <c r="R30" s="9">
        <v>0</v>
      </c>
      <c r="S30" s="55">
        <v>0</v>
      </c>
      <c r="T30" s="70"/>
      <c r="U30" s="70"/>
      <c r="V30" s="70"/>
    </row>
    <row r="31" spans="1:24" s="50" customFormat="1" ht="15.75" customHeight="1">
      <c r="A31" s="54" t="s">
        <v>20</v>
      </c>
      <c r="B31" s="10" t="s">
        <v>22</v>
      </c>
      <c r="C31" s="9" t="s">
        <v>56</v>
      </c>
      <c r="D31" s="9">
        <f>E31+F31</f>
        <v>56</v>
      </c>
      <c r="E31" s="9">
        <v>8</v>
      </c>
      <c r="F31" s="9">
        <f>J31+K31+L31+M31+N31+O31+P31+Q31</f>
        <v>48</v>
      </c>
      <c r="G31" s="9">
        <f>F31-H31</f>
        <v>4</v>
      </c>
      <c r="H31" s="9">
        <v>44</v>
      </c>
      <c r="I31" s="9">
        <v>0</v>
      </c>
      <c r="J31" s="9">
        <v>0</v>
      </c>
      <c r="K31" s="9">
        <v>0</v>
      </c>
      <c r="L31" s="9">
        <v>48</v>
      </c>
      <c r="M31" s="9">
        <v>0</v>
      </c>
      <c r="N31" s="9">
        <v>0</v>
      </c>
      <c r="O31" s="9">
        <v>0</v>
      </c>
      <c r="P31" s="9">
        <v>0</v>
      </c>
      <c r="Q31" s="112">
        <v>0</v>
      </c>
      <c r="R31" s="9">
        <v>0</v>
      </c>
      <c r="S31" s="55">
        <v>0</v>
      </c>
      <c r="T31" s="153" t="s">
        <v>83</v>
      </c>
      <c r="U31" s="153"/>
    </row>
    <row r="32" spans="1:24" s="25" customFormat="1" ht="30.95" customHeight="1">
      <c r="A32" s="54" t="s">
        <v>21</v>
      </c>
      <c r="B32" s="26" t="s">
        <v>23</v>
      </c>
      <c r="C32" s="113" t="s">
        <v>269</v>
      </c>
      <c r="D32" s="12">
        <f>E32+F32</f>
        <v>288</v>
      </c>
      <c r="E32" s="12">
        <v>48</v>
      </c>
      <c r="F32" s="12">
        <f>J32+K32+L32+M32+N32+O32+P32+Q32+R32+S32</f>
        <v>240</v>
      </c>
      <c r="G32" s="12">
        <f>F32-H32</f>
        <v>0</v>
      </c>
      <c r="H32" s="12">
        <v>240</v>
      </c>
      <c r="I32" s="12">
        <v>0</v>
      </c>
      <c r="J32" s="12">
        <v>0</v>
      </c>
      <c r="K32" s="12">
        <v>0</v>
      </c>
      <c r="L32" s="12">
        <v>32</v>
      </c>
      <c r="M32" s="12">
        <v>28</v>
      </c>
      <c r="N32" s="12">
        <v>34</v>
      </c>
      <c r="O32" s="12">
        <v>30</v>
      </c>
      <c r="P32" s="12">
        <v>32</v>
      </c>
      <c r="Q32" s="12">
        <v>28</v>
      </c>
      <c r="R32" s="12">
        <v>30</v>
      </c>
      <c r="S32" s="60">
        <v>26</v>
      </c>
      <c r="T32" s="70">
        <f>SUM(N29:N33,N36:N38,N41:N57,N60:N65,N67:N72,N74:N78,N80:N84,N86:N88,N90:N91)/16</f>
        <v>36</v>
      </c>
      <c r="U32" s="70">
        <f>SUM(O29:O33,O36:O38,O41:O57,O60:O65,O67:O72,O74:O78,O80:O84,O86:O88,O90:O91)/23</f>
        <v>36</v>
      </c>
      <c r="V32" s="70"/>
      <c r="W32" s="27"/>
      <c r="X32" s="27"/>
    </row>
    <row r="33" spans="1:21" s="49" customFormat="1" ht="22.5">
      <c r="A33" s="54" t="s">
        <v>117</v>
      </c>
      <c r="B33" s="26" t="s">
        <v>24</v>
      </c>
      <c r="C33" s="114" t="s">
        <v>268</v>
      </c>
      <c r="D33" s="12">
        <f>E33+F33</f>
        <v>480</v>
      </c>
      <c r="E33" s="12">
        <v>240</v>
      </c>
      <c r="F33" s="12">
        <f>J33+K33+L33+M33+N33+O33+P33+Q33+R33+S33</f>
        <v>240</v>
      </c>
      <c r="G33" s="12">
        <f>F33-H33</f>
        <v>16</v>
      </c>
      <c r="H33" s="12">
        <v>224</v>
      </c>
      <c r="I33" s="12">
        <v>0</v>
      </c>
      <c r="J33" s="12">
        <v>0</v>
      </c>
      <c r="K33" s="12">
        <v>0</v>
      </c>
      <c r="L33" s="12">
        <v>32</v>
      </c>
      <c r="M33" s="12">
        <v>28</v>
      </c>
      <c r="N33" s="12">
        <v>34</v>
      </c>
      <c r="O33" s="12">
        <v>30</v>
      </c>
      <c r="P33" s="12">
        <v>32</v>
      </c>
      <c r="Q33" s="12">
        <v>28</v>
      </c>
      <c r="R33" s="12">
        <v>30</v>
      </c>
      <c r="S33" s="60">
        <v>26</v>
      </c>
      <c r="T33" s="153" t="s">
        <v>88</v>
      </c>
      <c r="U33" s="153"/>
    </row>
    <row r="34" spans="1:21" ht="3" customHeight="1">
      <c r="A34" s="54"/>
      <c r="B34" s="10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112"/>
      <c r="R34" s="9"/>
      <c r="S34" s="55"/>
      <c r="T34" s="158"/>
      <c r="U34" s="158"/>
    </row>
    <row r="35" spans="1:21" s="25" customFormat="1" ht="33" customHeight="1">
      <c r="A35" s="57" t="s">
        <v>25</v>
      </c>
      <c r="B35" s="33" t="s">
        <v>276</v>
      </c>
      <c r="C35" s="32" t="s">
        <v>267</v>
      </c>
      <c r="D35" s="32">
        <f>SUM(D36:D38)</f>
        <v>402</v>
      </c>
      <c r="E35" s="32">
        <f t="shared" ref="E35:S35" si="14">SUM(E36:E38)</f>
        <v>134</v>
      </c>
      <c r="F35" s="32">
        <f t="shared" si="14"/>
        <v>268</v>
      </c>
      <c r="G35" s="32">
        <f t="shared" si="14"/>
        <v>202</v>
      </c>
      <c r="H35" s="32">
        <f t="shared" si="14"/>
        <v>66</v>
      </c>
      <c r="I35" s="32">
        <f t="shared" si="14"/>
        <v>0</v>
      </c>
      <c r="J35" s="32">
        <f t="shared" si="14"/>
        <v>0</v>
      </c>
      <c r="K35" s="32">
        <f t="shared" si="14"/>
        <v>0</v>
      </c>
      <c r="L35" s="32">
        <f t="shared" si="14"/>
        <v>128</v>
      </c>
      <c r="M35" s="32">
        <f t="shared" si="14"/>
        <v>140</v>
      </c>
      <c r="N35" s="32">
        <f t="shared" si="14"/>
        <v>0</v>
      </c>
      <c r="O35" s="32">
        <f t="shared" si="14"/>
        <v>0</v>
      </c>
      <c r="P35" s="32">
        <f t="shared" si="14"/>
        <v>0</v>
      </c>
      <c r="Q35" s="32">
        <f t="shared" si="14"/>
        <v>0</v>
      </c>
      <c r="R35" s="32">
        <f t="shared" si="14"/>
        <v>0</v>
      </c>
      <c r="S35" s="32">
        <f t="shared" si="14"/>
        <v>0</v>
      </c>
      <c r="T35" s="25">
        <f>SUM(P29:P33,P36:P38,P41:P57,P60:P65,P67:P72,P74:P78,P80:P84,P86:P88,P90:P91)/16</f>
        <v>36</v>
      </c>
      <c r="U35" s="25">
        <f>SUM(Q29:Q33,Q36:Q38,Q41:Q57,Q60:Q65,Q67:Q72,Q74:Q78,Q80:Q84,Q86:Q88,Q90:Q91)/23</f>
        <v>36</v>
      </c>
    </row>
    <row r="36" spans="1:21" ht="15.75">
      <c r="A36" s="54" t="s">
        <v>26</v>
      </c>
      <c r="B36" s="10" t="s">
        <v>28</v>
      </c>
      <c r="C36" s="12" t="s">
        <v>284</v>
      </c>
      <c r="D36" s="9">
        <f>E36+F36</f>
        <v>135</v>
      </c>
      <c r="E36" s="9">
        <v>45</v>
      </c>
      <c r="F36" s="12">
        <f>J36+K36+L36+M36+N36+O36+P36+Q36+R36+S36</f>
        <v>90</v>
      </c>
      <c r="G36" s="9">
        <f>F36-H36</f>
        <v>70</v>
      </c>
      <c r="H36" s="9">
        <v>20</v>
      </c>
      <c r="I36" s="9">
        <v>0</v>
      </c>
      <c r="J36" s="9">
        <v>0</v>
      </c>
      <c r="K36" s="9">
        <v>0</v>
      </c>
      <c r="L36" s="9">
        <v>34</v>
      </c>
      <c r="M36" s="9">
        <v>56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55">
        <v>0</v>
      </c>
      <c r="T36" s="158" t="s">
        <v>249</v>
      </c>
      <c r="U36" s="158"/>
    </row>
    <row r="37" spans="1:21" s="75" customFormat="1" ht="15.75">
      <c r="A37" s="76" t="s">
        <v>27</v>
      </c>
      <c r="B37" s="77" t="s">
        <v>121</v>
      </c>
      <c r="C37" s="74" t="s">
        <v>71</v>
      </c>
      <c r="D37" s="9">
        <f t="shared" ref="D37:D38" si="15">E37+F37</f>
        <v>135</v>
      </c>
      <c r="E37" s="22">
        <v>45</v>
      </c>
      <c r="F37" s="12">
        <f t="shared" ref="F37" si="16">J37+K37+L37+M37+N37+O37+P37+Q37+R37+S37</f>
        <v>90</v>
      </c>
      <c r="G37" s="22">
        <f>F37-H37</f>
        <v>60</v>
      </c>
      <c r="H37" s="22">
        <v>30</v>
      </c>
      <c r="I37" s="22">
        <v>0</v>
      </c>
      <c r="J37" s="22">
        <v>0</v>
      </c>
      <c r="K37" s="22">
        <v>0</v>
      </c>
      <c r="L37" s="22">
        <v>48</v>
      </c>
      <c r="M37" s="22">
        <v>42</v>
      </c>
      <c r="N37" s="22">
        <v>0</v>
      </c>
      <c r="O37" s="22">
        <v>0</v>
      </c>
      <c r="P37" s="22">
        <v>0</v>
      </c>
      <c r="Q37" s="22">
        <v>0</v>
      </c>
      <c r="R37" s="22">
        <v>0</v>
      </c>
      <c r="S37" s="56">
        <v>0</v>
      </c>
      <c r="T37" s="158"/>
      <c r="U37" s="158"/>
    </row>
    <row r="38" spans="1:21" s="50" customFormat="1" ht="15.75">
      <c r="A38" s="54" t="s">
        <v>120</v>
      </c>
      <c r="B38" s="10" t="s">
        <v>116</v>
      </c>
      <c r="C38" s="126" t="s">
        <v>284</v>
      </c>
      <c r="D38" s="9">
        <f t="shared" si="15"/>
        <v>132</v>
      </c>
      <c r="E38" s="9">
        <v>44</v>
      </c>
      <c r="F38" s="12">
        <f>J38+K38+L38+M38+N38+O38+P38+Q38+R38+S38</f>
        <v>88</v>
      </c>
      <c r="G38" s="22">
        <f>F38-H38</f>
        <v>72</v>
      </c>
      <c r="H38" s="9">
        <v>16</v>
      </c>
      <c r="I38" s="22">
        <v>0</v>
      </c>
      <c r="J38" s="22">
        <v>0</v>
      </c>
      <c r="K38" s="22">
        <v>0</v>
      </c>
      <c r="L38" s="9">
        <v>46</v>
      </c>
      <c r="M38" s="9">
        <v>42</v>
      </c>
      <c r="N38" s="22">
        <v>0</v>
      </c>
      <c r="O38" s="22">
        <v>0</v>
      </c>
      <c r="P38" s="22">
        <v>0</v>
      </c>
      <c r="Q38" s="22">
        <v>0</v>
      </c>
      <c r="R38" s="22">
        <v>0</v>
      </c>
      <c r="S38" s="56">
        <v>0</v>
      </c>
      <c r="T38" s="49">
        <f>SUM(R29:R33,R36:R38,R41:R57,R60:R65,R67:R72,R74:R78,R80:R84,R86:R88,R90:R91)/17</f>
        <v>36</v>
      </c>
      <c r="U38" s="49">
        <f>SUM(S29:S33,S36:S38,S41:S57,S60:S65,S67:S72,S74:S78,S80:S84,S86:S88,S90:S91)/14</f>
        <v>36</v>
      </c>
    </row>
    <row r="39" spans="1:21" s="27" customFormat="1" ht="30.95" customHeight="1">
      <c r="A39" s="57" t="s">
        <v>30</v>
      </c>
      <c r="B39" s="34" t="s">
        <v>275</v>
      </c>
      <c r="C39" s="31" t="s">
        <v>290</v>
      </c>
      <c r="D39" s="32">
        <f t="shared" ref="D39:S39" si="17">D40+D58</f>
        <v>6150</v>
      </c>
      <c r="E39" s="32">
        <f t="shared" si="17"/>
        <v>1714</v>
      </c>
      <c r="F39" s="32">
        <f t="shared" si="17"/>
        <v>4436</v>
      </c>
      <c r="G39" s="32">
        <f t="shared" si="17"/>
        <v>2067</v>
      </c>
      <c r="H39" s="32">
        <f t="shared" si="17"/>
        <v>1251</v>
      </c>
      <c r="I39" s="32">
        <f t="shared" si="17"/>
        <v>110</v>
      </c>
      <c r="J39" s="32">
        <f t="shared" si="17"/>
        <v>0</v>
      </c>
      <c r="K39" s="32">
        <f t="shared" si="17"/>
        <v>0</v>
      </c>
      <c r="L39" s="32">
        <f t="shared" si="17"/>
        <v>372</v>
      </c>
      <c r="M39" s="32">
        <f t="shared" si="17"/>
        <v>596</v>
      </c>
      <c r="N39" s="32">
        <f t="shared" si="17"/>
        <v>460</v>
      </c>
      <c r="O39" s="32">
        <f t="shared" si="17"/>
        <v>768</v>
      </c>
      <c r="P39" s="32">
        <f t="shared" si="17"/>
        <v>512</v>
      </c>
      <c r="Q39" s="32">
        <f t="shared" si="17"/>
        <v>724</v>
      </c>
      <c r="R39" s="32">
        <f t="shared" si="17"/>
        <v>552</v>
      </c>
      <c r="S39" s="58">
        <f t="shared" si="17"/>
        <v>452</v>
      </c>
    </row>
    <row r="40" spans="1:21" ht="15.75" customHeight="1">
      <c r="A40" s="61" t="s">
        <v>15</v>
      </c>
      <c r="B40" s="35" t="s">
        <v>77</v>
      </c>
      <c r="C40" s="69" t="s">
        <v>289</v>
      </c>
      <c r="D40" s="37">
        <f t="shared" ref="D40:S40" si="18">SUM(D41:D57)</f>
        <v>1949</v>
      </c>
      <c r="E40" s="37">
        <f t="shared" si="18"/>
        <v>651</v>
      </c>
      <c r="F40" s="37">
        <f t="shared" si="18"/>
        <v>1298</v>
      </c>
      <c r="G40" s="37">
        <f t="shared" si="18"/>
        <v>716</v>
      </c>
      <c r="H40" s="37">
        <f t="shared" si="18"/>
        <v>562</v>
      </c>
      <c r="I40" s="37">
        <f t="shared" si="18"/>
        <v>20</v>
      </c>
      <c r="J40" s="37">
        <f t="shared" si="18"/>
        <v>0</v>
      </c>
      <c r="K40" s="37">
        <f t="shared" si="18"/>
        <v>0</v>
      </c>
      <c r="L40" s="37">
        <f t="shared" si="18"/>
        <v>156</v>
      </c>
      <c r="M40" s="37">
        <f t="shared" si="18"/>
        <v>362</v>
      </c>
      <c r="N40" s="37">
        <f t="shared" si="18"/>
        <v>266</v>
      </c>
      <c r="O40" s="37">
        <f t="shared" si="18"/>
        <v>144</v>
      </c>
      <c r="P40" s="37">
        <f t="shared" si="18"/>
        <v>176</v>
      </c>
      <c r="Q40" s="37">
        <f t="shared" si="18"/>
        <v>194</v>
      </c>
      <c r="R40" s="37">
        <f t="shared" si="18"/>
        <v>0</v>
      </c>
      <c r="S40" s="37">
        <f t="shared" si="18"/>
        <v>0</v>
      </c>
    </row>
    <row r="41" spans="1:21" s="50" customFormat="1" ht="15.75">
      <c r="A41" s="54" t="s">
        <v>57</v>
      </c>
      <c r="B41" s="10" t="s">
        <v>122</v>
      </c>
      <c r="C41" s="28" t="s">
        <v>270</v>
      </c>
      <c r="D41" s="9">
        <f t="shared" ref="D41:D57" si="19">E41+F41</f>
        <v>246</v>
      </c>
      <c r="E41" s="125">
        <v>82</v>
      </c>
      <c r="F41" s="12">
        <f>J41+K41+L41+M41+N41+O41+P41+Q41+R41+S41</f>
        <v>164</v>
      </c>
      <c r="G41" s="9">
        <f>F41-H41-I41</f>
        <v>6</v>
      </c>
      <c r="H41" s="12">
        <v>158</v>
      </c>
      <c r="I41" s="9">
        <v>0</v>
      </c>
      <c r="J41" s="12">
        <v>0</v>
      </c>
      <c r="K41" s="12">
        <v>0</v>
      </c>
      <c r="L41" s="12">
        <v>50</v>
      </c>
      <c r="M41" s="12">
        <v>60</v>
      </c>
      <c r="N41" s="12">
        <v>54</v>
      </c>
      <c r="O41" s="12">
        <v>0</v>
      </c>
      <c r="P41" s="12">
        <v>0</v>
      </c>
      <c r="Q41" s="12">
        <v>0</v>
      </c>
      <c r="R41" s="12">
        <v>0</v>
      </c>
      <c r="S41" s="60">
        <v>0</v>
      </c>
    </row>
    <row r="42" spans="1:21" s="50" customFormat="1" ht="15.75">
      <c r="A42" s="54" t="s">
        <v>58</v>
      </c>
      <c r="B42" s="10" t="s">
        <v>123</v>
      </c>
      <c r="C42" s="28" t="s">
        <v>70</v>
      </c>
      <c r="D42" s="9">
        <f>E42+F42</f>
        <v>215</v>
      </c>
      <c r="E42" s="125">
        <v>72</v>
      </c>
      <c r="F42" s="12">
        <f t="shared" ref="F42:F57" si="20">J42+K42+L42+M42+N42+O42+P42+Q42+R42+S42</f>
        <v>143</v>
      </c>
      <c r="G42" s="9">
        <f t="shared" ref="G42:G57" si="21">F42-H42-I42</f>
        <v>43</v>
      </c>
      <c r="H42" s="12">
        <v>80</v>
      </c>
      <c r="I42" s="9">
        <v>20</v>
      </c>
      <c r="J42" s="12">
        <v>0</v>
      </c>
      <c r="K42" s="12">
        <v>0</v>
      </c>
      <c r="L42" s="115">
        <v>0</v>
      </c>
      <c r="M42" s="116">
        <v>93</v>
      </c>
      <c r="N42" s="116">
        <v>50</v>
      </c>
      <c r="O42" s="12">
        <v>0</v>
      </c>
      <c r="P42" s="12">
        <v>0</v>
      </c>
      <c r="Q42" s="12">
        <v>0</v>
      </c>
      <c r="R42" s="12">
        <v>0</v>
      </c>
      <c r="S42" s="60">
        <v>0</v>
      </c>
    </row>
    <row r="43" spans="1:21" s="50" customFormat="1" ht="15.75">
      <c r="A43" s="54" t="s">
        <v>59</v>
      </c>
      <c r="B43" s="10" t="s">
        <v>124</v>
      </c>
      <c r="C43" s="12" t="s">
        <v>56</v>
      </c>
      <c r="D43" s="9">
        <f t="shared" si="19"/>
        <v>136</v>
      </c>
      <c r="E43" s="125">
        <v>46</v>
      </c>
      <c r="F43" s="12">
        <f t="shared" si="20"/>
        <v>90</v>
      </c>
      <c r="G43" s="9">
        <f t="shared" si="21"/>
        <v>46</v>
      </c>
      <c r="H43" s="12">
        <v>44</v>
      </c>
      <c r="I43" s="9">
        <v>0</v>
      </c>
      <c r="J43" s="12">
        <v>0</v>
      </c>
      <c r="K43" s="12">
        <v>0</v>
      </c>
      <c r="L43" s="12">
        <v>0</v>
      </c>
      <c r="M43" s="12">
        <v>90</v>
      </c>
      <c r="N43" s="12">
        <v>0</v>
      </c>
      <c r="O43" s="12">
        <v>0</v>
      </c>
      <c r="P43" s="12">
        <v>0</v>
      </c>
      <c r="Q43" s="12">
        <v>0</v>
      </c>
      <c r="R43" s="12">
        <v>0</v>
      </c>
      <c r="S43" s="60">
        <v>0</v>
      </c>
    </row>
    <row r="44" spans="1:21" s="118" customFormat="1" ht="15.75">
      <c r="A44" s="54" t="s">
        <v>60</v>
      </c>
      <c r="B44" s="13" t="s">
        <v>125</v>
      </c>
      <c r="C44" s="28" t="s">
        <v>282</v>
      </c>
      <c r="D44" s="12">
        <f t="shared" si="19"/>
        <v>255</v>
      </c>
      <c r="E44" s="125">
        <f t="shared" ref="E44:E57" si="22">F44/2</f>
        <v>85</v>
      </c>
      <c r="F44" s="12">
        <f>J44+K44+L44+M44+N44+O44+P44+Q44+R44+S44</f>
        <v>170</v>
      </c>
      <c r="G44" s="117">
        <f t="shared" si="21"/>
        <v>140</v>
      </c>
      <c r="H44" s="12">
        <v>30</v>
      </c>
      <c r="I44" s="12">
        <v>0</v>
      </c>
      <c r="J44" s="12">
        <v>0</v>
      </c>
      <c r="K44" s="12">
        <v>0</v>
      </c>
      <c r="L44" s="12">
        <v>50</v>
      </c>
      <c r="M44" s="12">
        <v>74</v>
      </c>
      <c r="N44" s="12">
        <v>46</v>
      </c>
      <c r="O44" s="12">
        <v>0</v>
      </c>
      <c r="P44" s="12">
        <v>0</v>
      </c>
      <c r="Q44" s="12">
        <v>0</v>
      </c>
      <c r="R44" s="12">
        <v>0</v>
      </c>
      <c r="S44" s="60">
        <v>0</v>
      </c>
    </row>
    <row r="45" spans="1:21" ht="15.75" customHeight="1">
      <c r="A45" s="54" t="s">
        <v>61</v>
      </c>
      <c r="B45" s="10" t="s">
        <v>126</v>
      </c>
      <c r="C45" s="12" t="s">
        <v>56</v>
      </c>
      <c r="D45" s="9">
        <f t="shared" si="19"/>
        <v>68</v>
      </c>
      <c r="E45" s="125">
        <v>23</v>
      </c>
      <c r="F45" s="12">
        <f t="shared" si="20"/>
        <v>45</v>
      </c>
      <c r="G45" s="9">
        <f t="shared" si="21"/>
        <v>21</v>
      </c>
      <c r="H45" s="12">
        <v>24</v>
      </c>
      <c r="I45" s="9">
        <v>0</v>
      </c>
      <c r="J45" s="12">
        <v>0</v>
      </c>
      <c r="K45" s="116">
        <v>0</v>
      </c>
      <c r="L45" s="116">
        <v>0</v>
      </c>
      <c r="M45" s="116">
        <v>45</v>
      </c>
      <c r="N45" s="12">
        <v>0</v>
      </c>
      <c r="O45" s="12">
        <v>0</v>
      </c>
      <c r="P45" s="12">
        <v>0</v>
      </c>
      <c r="Q45" s="12">
        <v>0</v>
      </c>
      <c r="R45" s="12">
        <v>0</v>
      </c>
      <c r="S45" s="60">
        <v>0</v>
      </c>
    </row>
    <row r="46" spans="1:21" s="50" customFormat="1" ht="15.75" customHeight="1">
      <c r="A46" s="54" t="s">
        <v>62</v>
      </c>
      <c r="B46" s="10" t="s">
        <v>127</v>
      </c>
      <c r="C46" s="12" t="s">
        <v>52</v>
      </c>
      <c r="D46" s="9">
        <f t="shared" si="19"/>
        <v>72</v>
      </c>
      <c r="E46" s="125">
        <f t="shared" si="22"/>
        <v>24</v>
      </c>
      <c r="F46" s="12">
        <f t="shared" si="20"/>
        <v>48</v>
      </c>
      <c r="G46" s="9">
        <f t="shared" si="21"/>
        <v>38</v>
      </c>
      <c r="H46" s="12">
        <v>10</v>
      </c>
      <c r="I46" s="9">
        <v>0</v>
      </c>
      <c r="J46" s="12">
        <v>0</v>
      </c>
      <c r="K46" s="12">
        <v>0</v>
      </c>
      <c r="L46" s="12">
        <v>0</v>
      </c>
      <c r="M46" s="12">
        <v>0</v>
      </c>
      <c r="N46" s="12">
        <v>48</v>
      </c>
      <c r="O46" s="12">
        <v>0</v>
      </c>
      <c r="P46" s="12">
        <v>0</v>
      </c>
      <c r="Q46" s="12">
        <v>0</v>
      </c>
      <c r="R46" s="12">
        <v>0</v>
      </c>
      <c r="S46" s="60">
        <v>0</v>
      </c>
    </row>
    <row r="47" spans="1:21" ht="15.75" customHeight="1">
      <c r="A47" s="54" t="s">
        <v>63</v>
      </c>
      <c r="B47" s="13" t="s">
        <v>166</v>
      </c>
      <c r="C47" s="12" t="s">
        <v>56</v>
      </c>
      <c r="D47" s="9">
        <f t="shared" si="19"/>
        <v>72</v>
      </c>
      <c r="E47" s="125">
        <f t="shared" si="22"/>
        <v>24</v>
      </c>
      <c r="F47" s="12">
        <f t="shared" si="20"/>
        <v>48</v>
      </c>
      <c r="G47" s="9">
        <f t="shared" si="21"/>
        <v>24</v>
      </c>
      <c r="H47" s="12">
        <v>24</v>
      </c>
      <c r="I47" s="9">
        <v>0</v>
      </c>
      <c r="J47" s="12">
        <v>0</v>
      </c>
      <c r="K47" s="12">
        <v>0</v>
      </c>
      <c r="L47" s="12">
        <v>0</v>
      </c>
      <c r="M47" s="12">
        <v>0</v>
      </c>
      <c r="N47" s="12">
        <v>0</v>
      </c>
      <c r="O47" s="12">
        <v>0</v>
      </c>
      <c r="P47" s="12">
        <v>0</v>
      </c>
      <c r="Q47" s="12">
        <v>48</v>
      </c>
      <c r="R47" s="12">
        <v>0</v>
      </c>
      <c r="S47" s="60">
        <v>0</v>
      </c>
    </row>
    <row r="48" spans="1:21" s="50" customFormat="1" ht="32.25" customHeight="1">
      <c r="A48" s="59" t="s">
        <v>64</v>
      </c>
      <c r="B48" s="13" t="s">
        <v>91</v>
      </c>
      <c r="C48" s="12" t="s">
        <v>56</v>
      </c>
      <c r="D48" s="12">
        <f t="shared" si="19"/>
        <v>120</v>
      </c>
      <c r="E48" s="12">
        <f t="shared" si="22"/>
        <v>40</v>
      </c>
      <c r="F48" s="12">
        <f t="shared" si="20"/>
        <v>80</v>
      </c>
      <c r="G48" s="12">
        <f t="shared" si="21"/>
        <v>42</v>
      </c>
      <c r="H48" s="12">
        <v>38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12">
        <v>80</v>
      </c>
      <c r="P48" s="12">
        <v>0</v>
      </c>
      <c r="Q48" s="12">
        <v>0</v>
      </c>
      <c r="R48" s="12">
        <v>0</v>
      </c>
      <c r="S48" s="60">
        <v>0</v>
      </c>
    </row>
    <row r="49" spans="1:19" s="50" customFormat="1" ht="15.75" customHeight="1">
      <c r="A49" s="54" t="s">
        <v>65</v>
      </c>
      <c r="B49" s="10" t="s">
        <v>92</v>
      </c>
      <c r="C49" s="12" t="s">
        <v>52</v>
      </c>
      <c r="D49" s="9">
        <f t="shared" si="19"/>
        <v>120</v>
      </c>
      <c r="E49" s="125">
        <f t="shared" si="22"/>
        <v>40</v>
      </c>
      <c r="F49" s="12">
        <f t="shared" si="20"/>
        <v>80</v>
      </c>
      <c r="G49" s="9">
        <f t="shared" si="21"/>
        <v>64</v>
      </c>
      <c r="H49" s="12">
        <v>16</v>
      </c>
      <c r="I49" s="12">
        <v>0</v>
      </c>
      <c r="J49" s="12">
        <v>0</v>
      </c>
      <c r="K49" s="12">
        <v>0</v>
      </c>
      <c r="L49" s="12">
        <v>0</v>
      </c>
      <c r="M49" s="12">
        <v>0</v>
      </c>
      <c r="N49" s="12">
        <v>0</v>
      </c>
      <c r="O49" s="12">
        <v>0</v>
      </c>
      <c r="P49" s="12">
        <v>80</v>
      </c>
      <c r="Q49" s="12">
        <v>0</v>
      </c>
      <c r="R49" s="12">
        <v>0</v>
      </c>
      <c r="S49" s="60">
        <v>0</v>
      </c>
    </row>
    <row r="50" spans="1:19" s="50" customFormat="1" ht="15.75" customHeight="1">
      <c r="A50" s="54" t="s">
        <v>84</v>
      </c>
      <c r="B50" s="10" t="s">
        <v>128</v>
      </c>
      <c r="C50" s="14" t="s">
        <v>56</v>
      </c>
      <c r="D50" s="9">
        <f t="shared" si="19"/>
        <v>72</v>
      </c>
      <c r="E50" s="125">
        <f t="shared" si="22"/>
        <v>24</v>
      </c>
      <c r="F50" s="12">
        <f t="shared" si="20"/>
        <v>48</v>
      </c>
      <c r="G50" s="9">
        <f t="shared" si="21"/>
        <v>48</v>
      </c>
      <c r="H50" s="14">
        <v>0</v>
      </c>
      <c r="I50" s="12">
        <v>0</v>
      </c>
      <c r="J50" s="12">
        <v>0</v>
      </c>
      <c r="K50" s="12">
        <v>0</v>
      </c>
      <c r="L50" s="12">
        <v>0</v>
      </c>
      <c r="M50" s="12">
        <v>0</v>
      </c>
      <c r="N50" s="12">
        <v>0</v>
      </c>
      <c r="O50" s="12">
        <v>0</v>
      </c>
      <c r="P50" s="12">
        <v>48</v>
      </c>
      <c r="Q50" s="12">
        <v>0</v>
      </c>
      <c r="R50" s="12">
        <v>0</v>
      </c>
      <c r="S50" s="60">
        <v>0</v>
      </c>
    </row>
    <row r="51" spans="1:19" s="50" customFormat="1" ht="15.75" customHeight="1">
      <c r="A51" s="54" t="s">
        <v>85</v>
      </c>
      <c r="B51" s="10" t="s">
        <v>129</v>
      </c>
      <c r="C51" s="14" t="s">
        <v>56</v>
      </c>
      <c r="D51" s="9">
        <f t="shared" si="19"/>
        <v>72</v>
      </c>
      <c r="E51" s="125">
        <f t="shared" si="22"/>
        <v>24</v>
      </c>
      <c r="F51" s="12">
        <f t="shared" si="20"/>
        <v>48</v>
      </c>
      <c r="G51" s="9">
        <f>F51-H51-I51</f>
        <v>18</v>
      </c>
      <c r="H51" s="14">
        <v>30</v>
      </c>
      <c r="I51" s="12">
        <v>0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2">
        <v>0</v>
      </c>
      <c r="P51" s="12">
        <v>0</v>
      </c>
      <c r="Q51" s="12">
        <v>48</v>
      </c>
      <c r="R51" s="12">
        <v>0</v>
      </c>
      <c r="S51" s="60">
        <v>0</v>
      </c>
    </row>
    <row r="52" spans="1:19" s="50" customFormat="1" ht="31.5" customHeight="1">
      <c r="A52" s="59" t="s">
        <v>95</v>
      </c>
      <c r="B52" s="13" t="s">
        <v>130</v>
      </c>
      <c r="C52" s="14" t="s">
        <v>52</v>
      </c>
      <c r="D52" s="12">
        <f t="shared" si="19"/>
        <v>99</v>
      </c>
      <c r="E52" s="12">
        <f t="shared" si="22"/>
        <v>33</v>
      </c>
      <c r="F52" s="12">
        <f t="shared" si="20"/>
        <v>66</v>
      </c>
      <c r="G52" s="12">
        <f t="shared" si="21"/>
        <v>16</v>
      </c>
      <c r="H52" s="14">
        <v>50</v>
      </c>
      <c r="I52" s="12">
        <v>0</v>
      </c>
      <c r="J52" s="14">
        <v>0</v>
      </c>
      <c r="K52" s="14">
        <v>0</v>
      </c>
      <c r="L52" s="14">
        <v>0</v>
      </c>
      <c r="M52" s="14">
        <v>0</v>
      </c>
      <c r="N52" s="14">
        <v>0</v>
      </c>
      <c r="O52" s="12">
        <v>0</v>
      </c>
      <c r="P52" s="12">
        <v>0</v>
      </c>
      <c r="Q52" s="12">
        <v>66</v>
      </c>
      <c r="R52" s="12">
        <v>0</v>
      </c>
      <c r="S52" s="60">
        <v>0</v>
      </c>
    </row>
    <row r="53" spans="1:19" s="50" customFormat="1" ht="15.75" customHeight="1">
      <c r="A53" s="54" t="s">
        <v>96</v>
      </c>
      <c r="B53" s="10" t="s">
        <v>29</v>
      </c>
      <c r="C53" s="106" t="s">
        <v>52</v>
      </c>
      <c r="D53" s="9">
        <f t="shared" si="19"/>
        <v>102</v>
      </c>
      <c r="E53" s="125">
        <f t="shared" si="22"/>
        <v>34</v>
      </c>
      <c r="F53" s="12">
        <f t="shared" si="20"/>
        <v>68</v>
      </c>
      <c r="G53" s="9">
        <f>F53-H53-I53</f>
        <v>42</v>
      </c>
      <c r="H53" s="14">
        <v>26</v>
      </c>
      <c r="I53" s="12">
        <v>0</v>
      </c>
      <c r="J53" s="15">
        <v>0</v>
      </c>
      <c r="K53" s="15">
        <v>0</v>
      </c>
      <c r="L53" s="15">
        <v>0</v>
      </c>
      <c r="M53" s="15">
        <v>0</v>
      </c>
      <c r="N53" s="15">
        <v>68</v>
      </c>
      <c r="O53" s="12">
        <v>0</v>
      </c>
      <c r="P53" s="12">
        <v>0</v>
      </c>
      <c r="Q53" s="12">
        <v>0</v>
      </c>
      <c r="R53" s="12">
        <v>0</v>
      </c>
      <c r="S53" s="60">
        <v>0</v>
      </c>
    </row>
    <row r="54" spans="1:19" s="120" customFormat="1" ht="15.75" customHeight="1">
      <c r="A54" s="54" t="s">
        <v>131</v>
      </c>
      <c r="B54" s="10" t="s">
        <v>132</v>
      </c>
      <c r="C54" s="14" t="s">
        <v>56</v>
      </c>
      <c r="D54" s="117">
        <f t="shared" si="19"/>
        <v>84</v>
      </c>
      <c r="E54" s="125">
        <f t="shared" si="22"/>
        <v>28</v>
      </c>
      <c r="F54" s="12">
        <f t="shared" si="20"/>
        <v>56</v>
      </c>
      <c r="G54" s="117">
        <f t="shared" si="21"/>
        <v>44</v>
      </c>
      <c r="H54" s="14">
        <v>12</v>
      </c>
      <c r="I54" s="12">
        <v>0</v>
      </c>
      <c r="J54" s="15">
        <v>0</v>
      </c>
      <c r="K54" s="15">
        <v>0</v>
      </c>
      <c r="L54" s="15">
        <v>56</v>
      </c>
      <c r="M54" s="15">
        <v>0</v>
      </c>
      <c r="N54" s="15">
        <v>0</v>
      </c>
      <c r="O54" s="15">
        <v>0</v>
      </c>
      <c r="P54" s="15">
        <v>0</v>
      </c>
      <c r="Q54" s="15">
        <v>0</v>
      </c>
      <c r="R54" s="15">
        <v>0</v>
      </c>
      <c r="S54" s="119">
        <v>0</v>
      </c>
    </row>
    <row r="55" spans="1:19" s="121" customFormat="1" ht="15.75" customHeight="1">
      <c r="A55" s="59" t="s">
        <v>297</v>
      </c>
      <c r="B55" s="10" t="s">
        <v>133</v>
      </c>
      <c r="C55" s="14" t="s">
        <v>56</v>
      </c>
      <c r="D55" s="117">
        <f t="shared" ref="D55" si="23">E55+F55</f>
        <v>96</v>
      </c>
      <c r="E55" s="125">
        <f t="shared" si="22"/>
        <v>32</v>
      </c>
      <c r="F55" s="12">
        <f t="shared" ref="F55" si="24">J55+K55+L55+M55+N55+O55+P55+Q55+R55+S55</f>
        <v>64</v>
      </c>
      <c r="G55" s="117">
        <f t="shared" ref="G55" si="25">F55-H55-I55</f>
        <v>54</v>
      </c>
      <c r="H55" s="15">
        <v>10</v>
      </c>
      <c r="I55" s="12">
        <v>0</v>
      </c>
      <c r="J55" s="15">
        <v>0</v>
      </c>
      <c r="K55" s="15">
        <v>0</v>
      </c>
      <c r="L55" s="15">
        <v>0</v>
      </c>
      <c r="M55" s="15">
        <v>0</v>
      </c>
      <c r="N55" s="15">
        <v>0</v>
      </c>
      <c r="O55" s="15">
        <v>64</v>
      </c>
      <c r="P55" s="15">
        <v>0</v>
      </c>
      <c r="Q55" s="15">
        <v>0</v>
      </c>
      <c r="R55" s="15">
        <v>0</v>
      </c>
      <c r="S55" s="119">
        <v>0</v>
      </c>
    </row>
    <row r="56" spans="1:19" s="121" customFormat="1" ht="15.75" customHeight="1">
      <c r="A56" s="59" t="s">
        <v>252</v>
      </c>
      <c r="B56" s="10" t="s">
        <v>281</v>
      </c>
      <c r="C56" s="14" t="s">
        <v>52</v>
      </c>
      <c r="D56" s="117">
        <f t="shared" si="19"/>
        <v>72</v>
      </c>
      <c r="E56" s="125">
        <f t="shared" si="22"/>
        <v>24</v>
      </c>
      <c r="F56" s="12">
        <f t="shared" si="20"/>
        <v>48</v>
      </c>
      <c r="G56" s="117">
        <f t="shared" si="21"/>
        <v>38</v>
      </c>
      <c r="H56" s="15">
        <v>10</v>
      </c>
      <c r="I56" s="12">
        <v>0</v>
      </c>
      <c r="J56" s="15">
        <v>0</v>
      </c>
      <c r="K56" s="15">
        <v>0</v>
      </c>
      <c r="L56" s="15">
        <v>0</v>
      </c>
      <c r="M56" s="15">
        <v>0</v>
      </c>
      <c r="N56" s="15">
        <v>0</v>
      </c>
      <c r="O56" s="15">
        <v>0</v>
      </c>
      <c r="P56" s="15">
        <v>48</v>
      </c>
      <c r="Q56" s="15">
        <v>0</v>
      </c>
      <c r="R56" s="15">
        <v>0</v>
      </c>
      <c r="S56" s="119">
        <v>0</v>
      </c>
    </row>
    <row r="57" spans="1:19" s="124" customFormat="1" ht="18" customHeight="1">
      <c r="A57" s="122" t="s">
        <v>254</v>
      </c>
      <c r="B57" s="77" t="s">
        <v>283</v>
      </c>
      <c r="C57" s="14" t="s">
        <v>56</v>
      </c>
      <c r="D57" s="12">
        <f t="shared" si="19"/>
        <v>48</v>
      </c>
      <c r="E57" s="125">
        <f t="shared" si="22"/>
        <v>16</v>
      </c>
      <c r="F57" s="12">
        <f t="shared" si="20"/>
        <v>32</v>
      </c>
      <c r="G57" s="12">
        <f t="shared" si="21"/>
        <v>32</v>
      </c>
      <c r="H57" s="14">
        <v>0</v>
      </c>
      <c r="I57" s="12">
        <v>0</v>
      </c>
      <c r="J57" s="14">
        <v>0</v>
      </c>
      <c r="K57" s="14">
        <v>0</v>
      </c>
      <c r="L57" s="14">
        <v>0</v>
      </c>
      <c r="M57" s="14">
        <v>0</v>
      </c>
      <c r="N57" s="14">
        <v>0</v>
      </c>
      <c r="O57" s="14">
        <v>0</v>
      </c>
      <c r="P57" s="14">
        <v>0</v>
      </c>
      <c r="Q57" s="14">
        <v>32</v>
      </c>
      <c r="R57" s="14">
        <v>0</v>
      </c>
      <c r="S57" s="123">
        <v>0</v>
      </c>
    </row>
    <row r="58" spans="1:19" ht="15.75">
      <c r="A58" s="61" t="s">
        <v>53</v>
      </c>
      <c r="B58" s="35" t="s">
        <v>78</v>
      </c>
      <c r="C58" s="36" t="s">
        <v>288</v>
      </c>
      <c r="D58" s="37">
        <f t="shared" ref="D58:S58" si="26">D59+D66+D73+D79+D85+D89</f>
        <v>4201</v>
      </c>
      <c r="E58" s="37">
        <f t="shared" si="26"/>
        <v>1063</v>
      </c>
      <c r="F58" s="37">
        <f t="shared" si="26"/>
        <v>3138</v>
      </c>
      <c r="G58" s="37">
        <f t="shared" si="26"/>
        <v>1351</v>
      </c>
      <c r="H58" s="37">
        <f t="shared" si="26"/>
        <v>689</v>
      </c>
      <c r="I58" s="37">
        <f t="shared" si="26"/>
        <v>90</v>
      </c>
      <c r="J58" s="37">
        <f t="shared" si="26"/>
        <v>0</v>
      </c>
      <c r="K58" s="37">
        <f t="shared" si="26"/>
        <v>0</v>
      </c>
      <c r="L58" s="37">
        <f t="shared" si="26"/>
        <v>216</v>
      </c>
      <c r="M58" s="37">
        <f t="shared" si="26"/>
        <v>234</v>
      </c>
      <c r="N58" s="37">
        <f t="shared" si="26"/>
        <v>194</v>
      </c>
      <c r="O58" s="37">
        <f t="shared" si="26"/>
        <v>624</v>
      </c>
      <c r="P58" s="37">
        <f t="shared" si="26"/>
        <v>336</v>
      </c>
      <c r="Q58" s="37">
        <f t="shared" si="26"/>
        <v>530</v>
      </c>
      <c r="R58" s="37">
        <f t="shared" si="26"/>
        <v>552</v>
      </c>
      <c r="S58" s="83">
        <f t="shared" si="26"/>
        <v>452</v>
      </c>
    </row>
    <row r="59" spans="1:19" s="49" customFormat="1" ht="63">
      <c r="A59" s="62" t="s">
        <v>31</v>
      </c>
      <c r="B59" s="24" t="s">
        <v>253</v>
      </c>
      <c r="C59" s="68" t="s">
        <v>90</v>
      </c>
      <c r="D59" s="67">
        <f t="shared" ref="D59:S59" si="27">SUM(D60:D65)</f>
        <v>988</v>
      </c>
      <c r="E59" s="67">
        <f t="shared" si="27"/>
        <v>286</v>
      </c>
      <c r="F59" s="67">
        <f t="shared" si="27"/>
        <v>702</v>
      </c>
      <c r="G59" s="67">
        <f t="shared" si="27"/>
        <v>356</v>
      </c>
      <c r="H59" s="67">
        <f t="shared" si="27"/>
        <v>172</v>
      </c>
      <c r="I59" s="67">
        <f t="shared" si="27"/>
        <v>30</v>
      </c>
      <c r="J59" s="67">
        <f t="shared" si="27"/>
        <v>0</v>
      </c>
      <c r="K59" s="67">
        <f t="shared" si="27"/>
        <v>0</v>
      </c>
      <c r="L59" s="67">
        <f t="shared" si="27"/>
        <v>0</v>
      </c>
      <c r="M59" s="67">
        <f t="shared" si="27"/>
        <v>0</v>
      </c>
      <c r="N59" s="67">
        <f t="shared" si="27"/>
        <v>194</v>
      </c>
      <c r="O59" s="67">
        <f t="shared" si="27"/>
        <v>508</v>
      </c>
      <c r="P59" s="67">
        <f t="shared" si="27"/>
        <v>0</v>
      </c>
      <c r="Q59" s="67">
        <f t="shared" si="27"/>
        <v>0</v>
      </c>
      <c r="R59" s="67">
        <f t="shared" si="27"/>
        <v>0</v>
      </c>
      <c r="S59" s="84">
        <f t="shared" si="27"/>
        <v>0</v>
      </c>
    </row>
    <row r="60" spans="1:19" ht="48.75" customHeight="1">
      <c r="A60" s="59" t="s">
        <v>32</v>
      </c>
      <c r="B60" s="21" t="s">
        <v>134</v>
      </c>
      <c r="C60" s="28" t="s">
        <v>70</v>
      </c>
      <c r="D60" s="12">
        <f t="shared" ref="D60:D65" si="28">E60+F60</f>
        <v>330</v>
      </c>
      <c r="E60" s="12">
        <v>110</v>
      </c>
      <c r="F60" s="12">
        <f t="shared" ref="F60:F64" si="29">J60+K60+L60+M60+N60+O60+P60+Q60+R60+S60</f>
        <v>220</v>
      </c>
      <c r="G60" s="12">
        <f t="shared" ref="G60:G63" si="30">F60-H60-I60</f>
        <v>144</v>
      </c>
      <c r="H60" s="12">
        <v>46</v>
      </c>
      <c r="I60" s="12">
        <v>30</v>
      </c>
      <c r="J60" s="12">
        <v>0</v>
      </c>
      <c r="K60" s="12">
        <v>0</v>
      </c>
      <c r="L60" s="12">
        <v>0</v>
      </c>
      <c r="M60" s="12">
        <v>0</v>
      </c>
      <c r="N60" s="12">
        <v>100</v>
      </c>
      <c r="O60" s="12">
        <v>120</v>
      </c>
      <c r="P60" s="12">
        <v>0</v>
      </c>
      <c r="Q60" s="12">
        <v>0</v>
      </c>
      <c r="R60" s="12">
        <v>0</v>
      </c>
      <c r="S60" s="60">
        <v>0</v>
      </c>
    </row>
    <row r="61" spans="1:19" ht="31.5">
      <c r="A61" s="59" t="s">
        <v>135</v>
      </c>
      <c r="B61" s="13" t="s">
        <v>138</v>
      </c>
      <c r="C61" s="28" t="s">
        <v>71</v>
      </c>
      <c r="D61" s="12">
        <f t="shared" si="28"/>
        <v>192</v>
      </c>
      <c r="E61" s="12">
        <v>64</v>
      </c>
      <c r="F61" s="12">
        <f t="shared" si="29"/>
        <v>128</v>
      </c>
      <c r="G61" s="12">
        <f t="shared" si="30"/>
        <v>98</v>
      </c>
      <c r="H61" s="12">
        <v>30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2">
        <v>46</v>
      </c>
      <c r="O61" s="12">
        <v>82</v>
      </c>
      <c r="P61" s="12">
        <v>0</v>
      </c>
      <c r="Q61" s="12">
        <v>0</v>
      </c>
      <c r="R61" s="12">
        <v>0</v>
      </c>
      <c r="S61" s="60">
        <v>0</v>
      </c>
    </row>
    <row r="62" spans="1:19" ht="48.75" customHeight="1">
      <c r="A62" s="59" t="s">
        <v>136</v>
      </c>
      <c r="B62" s="21" t="s">
        <v>139</v>
      </c>
      <c r="C62" s="28" t="s">
        <v>71</v>
      </c>
      <c r="D62" s="12">
        <f t="shared" si="28"/>
        <v>198</v>
      </c>
      <c r="E62" s="12">
        <v>66</v>
      </c>
      <c r="F62" s="12">
        <f t="shared" si="29"/>
        <v>132</v>
      </c>
      <c r="G62" s="12">
        <f t="shared" si="30"/>
        <v>96</v>
      </c>
      <c r="H62" s="12">
        <v>36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48</v>
      </c>
      <c r="O62" s="12">
        <v>84</v>
      </c>
      <c r="P62" s="12">
        <v>0</v>
      </c>
      <c r="Q62" s="12">
        <v>0</v>
      </c>
      <c r="R62" s="12">
        <v>0</v>
      </c>
      <c r="S62" s="60">
        <v>0</v>
      </c>
    </row>
    <row r="63" spans="1:19" ht="31.5">
      <c r="A63" s="59" t="s">
        <v>137</v>
      </c>
      <c r="B63" s="13" t="s">
        <v>140</v>
      </c>
      <c r="C63" s="12" t="s">
        <v>56</v>
      </c>
      <c r="D63" s="12">
        <f t="shared" si="28"/>
        <v>124</v>
      </c>
      <c r="E63" s="12">
        <v>46</v>
      </c>
      <c r="F63" s="12">
        <f t="shared" si="29"/>
        <v>78</v>
      </c>
      <c r="G63" s="12">
        <f t="shared" si="30"/>
        <v>18</v>
      </c>
      <c r="H63" s="12">
        <v>60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2">
        <v>0</v>
      </c>
      <c r="O63" s="12">
        <v>78</v>
      </c>
      <c r="P63" s="12">
        <v>0</v>
      </c>
      <c r="Q63" s="12">
        <v>0</v>
      </c>
      <c r="R63" s="12">
        <v>0</v>
      </c>
      <c r="S63" s="60">
        <v>0</v>
      </c>
    </row>
    <row r="64" spans="1:19" s="25" customFormat="1" ht="15.75">
      <c r="A64" s="59" t="s">
        <v>93</v>
      </c>
      <c r="B64" s="21" t="s">
        <v>87</v>
      </c>
      <c r="C64" s="12" t="s">
        <v>56</v>
      </c>
      <c r="D64" s="12">
        <f t="shared" si="28"/>
        <v>72</v>
      </c>
      <c r="E64" s="12">
        <v>0</v>
      </c>
      <c r="F64" s="12">
        <f t="shared" si="29"/>
        <v>72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71">
        <v>0</v>
      </c>
      <c r="O64" s="104">
        <v>72</v>
      </c>
      <c r="P64" s="12">
        <v>0</v>
      </c>
      <c r="Q64" s="71">
        <v>0</v>
      </c>
      <c r="R64" s="12">
        <v>0</v>
      </c>
      <c r="S64" s="60">
        <v>0</v>
      </c>
    </row>
    <row r="65" spans="1:19" ht="15.75">
      <c r="A65" s="59" t="s">
        <v>94</v>
      </c>
      <c r="B65" s="13" t="s">
        <v>86</v>
      </c>
      <c r="C65" s="12" t="s">
        <v>56</v>
      </c>
      <c r="D65" s="12">
        <f t="shared" si="28"/>
        <v>72</v>
      </c>
      <c r="E65" s="9">
        <v>0</v>
      </c>
      <c r="F65" s="12">
        <f t="shared" ref="F65" si="31">J65+K65+L65+M65+N65+O65+P65+Q65</f>
        <v>72</v>
      </c>
      <c r="G65" s="9">
        <v>0</v>
      </c>
      <c r="H65" s="9">
        <v>0</v>
      </c>
      <c r="I65" s="9">
        <v>0</v>
      </c>
      <c r="J65" s="9">
        <v>0</v>
      </c>
      <c r="K65" s="9">
        <v>0</v>
      </c>
      <c r="L65" s="9">
        <v>0</v>
      </c>
      <c r="M65" s="9">
        <v>0</v>
      </c>
      <c r="N65" s="12">
        <v>0</v>
      </c>
      <c r="O65" s="104">
        <v>72</v>
      </c>
      <c r="P65" s="12">
        <v>0</v>
      </c>
      <c r="Q65" s="12">
        <v>0</v>
      </c>
      <c r="R65" s="12">
        <v>0</v>
      </c>
      <c r="S65" s="60">
        <v>0</v>
      </c>
    </row>
    <row r="66" spans="1:19" s="25" customFormat="1" ht="47.25">
      <c r="A66" s="62" t="s">
        <v>33</v>
      </c>
      <c r="B66" s="24" t="s">
        <v>141</v>
      </c>
      <c r="C66" s="68" t="s">
        <v>90</v>
      </c>
      <c r="D66" s="67">
        <f>SUM(D67:D72)</f>
        <v>947</v>
      </c>
      <c r="E66" s="67">
        <f>SUM(E67:E72)</f>
        <v>239</v>
      </c>
      <c r="F66" s="67">
        <f>SUM(F67:F72)</f>
        <v>708</v>
      </c>
      <c r="G66" s="67">
        <f>SUM(G67:G72)</f>
        <v>338</v>
      </c>
      <c r="H66" s="67">
        <f>SUM(H67:H72)</f>
        <v>124</v>
      </c>
      <c r="I66" s="67">
        <f t="shared" ref="I66:S66" si="32">SUM(I67:I72)</f>
        <v>30</v>
      </c>
      <c r="J66" s="67">
        <f t="shared" si="32"/>
        <v>0</v>
      </c>
      <c r="K66" s="67">
        <f t="shared" si="32"/>
        <v>0</v>
      </c>
      <c r="L66" s="67">
        <f t="shared" si="32"/>
        <v>0</v>
      </c>
      <c r="M66" s="67">
        <f t="shared" si="32"/>
        <v>0</v>
      </c>
      <c r="N66" s="67">
        <f t="shared" si="32"/>
        <v>0</v>
      </c>
      <c r="O66" s="67">
        <f t="shared" si="32"/>
        <v>116</v>
      </c>
      <c r="P66" s="67">
        <f t="shared" si="32"/>
        <v>336</v>
      </c>
      <c r="Q66" s="67">
        <f t="shared" si="32"/>
        <v>256</v>
      </c>
      <c r="R66" s="67">
        <f t="shared" si="32"/>
        <v>0</v>
      </c>
      <c r="S66" s="84">
        <f t="shared" si="32"/>
        <v>0</v>
      </c>
    </row>
    <row r="67" spans="1:19" s="25" customFormat="1" ht="31.5" customHeight="1">
      <c r="A67" s="59" t="s">
        <v>34</v>
      </c>
      <c r="B67" s="21" t="s">
        <v>142</v>
      </c>
      <c r="C67" s="14" t="s">
        <v>56</v>
      </c>
      <c r="D67" s="12">
        <f t="shared" ref="D67:D72" si="33">E67+F67</f>
        <v>135</v>
      </c>
      <c r="E67" s="12">
        <v>45</v>
      </c>
      <c r="F67" s="12">
        <f t="shared" ref="F67:F91" si="34">J67+K67+L67+M67+N67+O67+P67+Q67+R67+S67</f>
        <v>90</v>
      </c>
      <c r="G67" s="12">
        <f t="shared" ref="G67:G70" si="35">F67-H67-I67</f>
        <v>70</v>
      </c>
      <c r="H67" s="12">
        <v>20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  <c r="O67" s="12">
        <v>0</v>
      </c>
      <c r="P67" s="12">
        <v>90</v>
      </c>
      <c r="Q67" s="12">
        <v>0</v>
      </c>
      <c r="R67" s="12">
        <v>0</v>
      </c>
      <c r="S67" s="60">
        <v>0</v>
      </c>
    </row>
    <row r="68" spans="1:19" s="25" customFormat="1" ht="31.5" customHeight="1">
      <c r="A68" s="59" t="s">
        <v>97</v>
      </c>
      <c r="B68" s="21" t="s">
        <v>143</v>
      </c>
      <c r="C68" s="106" t="s">
        <v>71</v>
      </c>
      <c r="D68" s="12">
        <f t="shared" si="33"/>
        <v>231</v>
      </c>
      <c r="E68" s="12">
        <v>77</v>
      </c>
      <c r="F68" s="12">
        <f t="shared" si="34"/>
        <v>154</v>
      </c>
      <c r="G68" s="12">
        <f t="shared" si="35"/>
        <v>84</v>
      </c>
      <c r="H68" s="12">
        <v>40</v>
      </c>
      <c r="I68" s="12">
        <v>30</v>
      </c>
      <c r="J68" s="12">
        <v>0</v>
      </c>
      <c r="K68" s="12">
        <v>0</v>
      </c>
      <c r="L68" s="12">
        <v>0</v>
      </c>
      <c r="M68" s="12">
        <v>0</v>
      </c>
      <c r="N68" s="12">
        <v>0</v>
      </c>
      <c r="O68" s="12">
        <v>74</v>
      </c>
      <c r="P68" s="12">
        <v>80</v>
      </c>
      <c r="Q68" s="12">
        <v>0</v>
      </c>
      <c r="R68" s="12">
        <v>0</v>
      </c>
      <c r="S68" s="60">
        <v>0</v>
      </c>
    </row>
    <row r="69" spans="1:19" s="25" customFormat="1" ht="15.75">
      <c r="A69" s="59" t="s">
        <v>144</v>
      </c>
      <c r="B69" s="21" t="s">
        <v>146</v>
      </c>
      <c r="C69" s="106" t="s">
        <v>70</v>
      </c>
      <c r="D69" s="12">
        <f t="shared" si="33"/>
        <v>234</v>
      </c>
      <c r="E69" s="12">
        <v>78</v>
      </c>
      <c r="F69" s="12">
        <f t="shared" si="34"/>
        <v>156</v>
      </c>
      <c r="G69" s="12">
        <f t="shared" si="35"/>
        <v>114</v>
      </c>
      <c r="H69" s="12">
        <v>42</v>
      </c>
      <c r="I69" s="12">
        <v>0</v>
      </c>
      <c r="J69" s="12">
        <v>0</v>
      </c>
      <c r="K69" s="12">
        <v>0</v>
      </c>
      <c r="L69" s="12">
        <v>0</v>
      </c>
      <c r="M69" s="12">
        <v>0</v>
      </c>
      <c r="N69" s="12">
        <v>0</v>
      </c>
      <c r="O69" s="12">
        <v>42</v>
      </c>
      <c r="P69" s="12">
        <v>114</v>
      </c>
      <c r="Q69" s="12">
        <v>0</v>
      </c>
      <c r="R69" s="12">
        <v>0</v>
      </c>
      <c r="S69" s="60">
        <v>0</v>
      </c>
    </row>
    <row r="70" spans="1:19" s="25" customFormat="1" ht="15.75">
      <c r="A70" s="59" t="s">
        <v>145</v>
      </c>
      <c r="B70" s="21" t="s">
        <v>147</v>
      </c>
      <c r="C70" s="106" t="s">
        <v>71</v>
      </c>
      <c r="D70" s="12">
        <f t="shared" si="33"/>
        <v>131</v>
      </c>
      <c r="E70" s="12">
        <v>39</v>
      </c>
      <c r="F70" s="12">
        <f t="shared" si="34"/>
        <v>92</v>
      </c>
      <c r="G70" s="12">
        <f t="shared" si="35"/>
        <v>70</v>
      </c>
      <c r="H70" s="12">
        <v>22</v>
      </c>
      <c r="I70" s="12">
        <v>0</v>
      </c>
      <c r="J70" s="12">
        <v>0</v>
      </c>
      <c r="K70" s="12">
        <v>0</v>
      </c>
      <c r="L70" s="12">
        <v>0</v>
      </c>
      <c r="M70" s="12">
        <v>0</v>
      </c>
      <c r="N70" s="12">
        <v>0</v>
      </c>
      <c r="O70" s="12">
        <v>0</v>
      </c>
      <c r="P70" s="12">
        <v>52</v>
      </c>
      <c r="Q70" s="12">
        <v>40</v>
      </c>
      <c r="R70" s="12">
        <v>0</v>
      </c>
      <c r="S70" s="60">
        <v>0</v>
      </c>
    </row>
    <row r="71" spans="1:19" s="25" customFormat="1" ht="15.75">
      <c r="A71" s="59" t="s">
        <v>255</v>
      </c>
      <c r="B71" s="21" t="s">
        <v>87</v>
      </c>
      <c r="C71" s="14" t="s">
        <v>56</v>
      </c>
      <c r="D71" s="12">
        <f t="shared" si="33"/>
        <v>36</v>
      </c>
      <c r="E71" s="12">
        <v>0</v>
      </c>
      <c r="F71" s="12">
        <f t="shared" si="34"/>
        <v>36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2">
        <v>0</v>
      </c>
      <c r="M71" s="12">
        <v>0</v>
      </c>
      <c r="N71" s="12">
        <v>0</v>
      </c>
      <c r="O71" s="12">
        <v>0</v>
      </c>
      <c r="P71" s="12">
        <v>0</v>
      </c>
      <c r="Q71" s="104">
        <v>36</v>
      </c>
      <c r="R71" s="12">
        <v>0</v>
      </c>
      <c r="S71" s="12">
        <v>0</v>
      </c>
    </row>
    <row r="72" spans="1:19" s="25" customFormat="1" ht="15.75">
      <c r="A72" s="59" t="s">
        <v>55</v>
      </c>
      <c r="B72" s="21" t="s">
        <v>98</v>
      </c>
      <c r="C72" s="12" t="s">
        <v>56</v>
      </c>
      <c r="D72" s="12">
        <f t="shared" si="33"/>
        <v>180</v>
      </c>
      <c r="E72" s="12">
        <v>0</v>
      </c>
      <c r="F72" s="12">
        <f t="shared" si="34"/>
        <v>180</v>
      </c>
      <c r="G72" s="12">
        <v>0</v>
      </c>
      <c r="H72" s="12">
        <v>0</v>
      </c>
      <c r="I72" s="12">
        <v>0</v>
      </c>
      <c r="J72" s="12">
        <v>0</v>
      </c>
      <c r="K72" s="12">
        <v>0</v>
      </c>
      <c r="L72" s="12">
        <v>0</v>
      </c>
      <c r="M72" s="12">
        <v>0</v>
      </c>
      <c r="N72" s="12">
        <v>0</v>
      </c>
      <c r="O72" s="71">
        <v>0</v>
      </c>
      <c r="P72" s="71">
        <v>0</v>
      </c>
      <c r="Q72" s="104">
        <v>180</v>
      </c>
      <c r="R72" s="12">
        <v>0</v>
      </c>
      <c r="S72" s="60">
        <v>0</v>
      </c>
    </row>
    <row r="73" spans="1:19" s="25" customFormat="1" ht="31.5">
      <c r="A73" s="62" t="s">
        <v>35</v>
      </c>
      <c r="B73" s="24" t="s">
        <v>152</v>
      </c>
      <c r="C73" s="68" t="s">
        <v>90</v>
      </c>
      <c r="D73" s="67">
        <f t="shared" ref="D73:S73" si="36">SUM(D74:D78)</f>
        <v>528</v>
      </c>
      <c r="E73" s="67">
        <f t="shared" si="36"/>
        <v>140</v>
      </c>
      <c r="F73" s="67">
        <f t="shared" si="36"/>
        <v>388</v>
      </c>
      <c r="G73" s="67">
        <f t="shared" si="36"/>
        <v>184</v>
      </c>
      <c r="H73" s="67">
        <f t="shared" si="36"/>
        <v>66</v>
      </c>
      <c r="I73" s="67">
        <f t="shared" si="36"/>
        <v>30</v>
      </c>
      <c r="J73" s="67">
        <f t="shared" si="36"/>
        <v>0</v>
      </c>
      <c r="K73" s="67">
        <f t="shared" si="36"/>
        <v>0</v>
      </c>
      <c r="L73" s="67">
        <f t="shared" si="36"/>
        <v>0</v>
      </c>
      <c r="M73" s="67">
        <f t="shared" si="36"/>
        <v>0</v>
      </c>
      <c r="N73" s="67">
        <f t="shared" si="36"/>
        <v>0</v>
      </c>
      <c r="O73" s="67">
        <f t="shared" si="36"/>
        <v>0</v>
      </c>
      <c r="P73" s="67">
        <f t="shared" si="36"/>
        <v>0</v>
      </c>
      <c r="Q73" s="67">
        <f t="shared" si="36"/>
        <v>216</v>
      </c>
      <c r="R73" s="67">
        <f t="shared" si="36"/>
        <v>172</v>
      </c>
      <c r="S73" s="84">
        <f t="shared" si="36"/>
        <v>0</v>
      </c>
    </row>
    <row r="74" spans="1:19" s="25" customFormat="1" ht="31.5">
      <c r="A74" s="59" t="s">
        <v>36</v>
      </c>
      <c r="B74" s="21" t="s">
        <v>148</v>
      </c>
      <c r="C74" s="106" t="s">
        <v>71</v>
      </c>
      <c r="D74" s="12">
        <f t="shared" ref="D74:D78" si="37">E74+F74</f>
        <v>144</v>
      </c>
      <c r="E74" s="12">
        <v>48</v>
      </c>
      <c r="F74" s="12">
        <f t="shared" si="34"/>
        <v>96</v>
      </c>
      <c r="G74" s="12">
        <f>F74-H74-I74</f>
        <v>36</v>
      </c>
      <c r="H74" s="12">
        <v>30</v>
      </c>
      <c r="I74" s="12">
        <v>30</v>
      </c>
      <c r="J74" s="12">
        <v>0</v>
      </c>
      <c r="K74" s="12">
        <v>0</v>
      </c>
      <c r="L74" s="12">
        <v>0</v>
      </c>
      <c r="M74" s="12">
        <v>0</v>
      </c>
      <c r="N74" s="12">
        <v>0</v>
      </c>
      <c r="O74" s="12">
        <v>0</v>
      </c>
      <c r="P74" s="12">
        <v>0</v>
      </c>
      <c r="Q74" s="12">
        <v>58</v>
      </c>
      <c r="R74" s="12">
        <v>38</v>
      </c>
      <c r="S74" s="60">
        <v>0</v>
      </c>
    </row>
    <row r="75" spans="1:19" s="25" customFormat="1" ht="31.5">
      <c r="A75" s="59" t="s">
        <v>149</v>
      </c>
      <c r="B75" s="21" t="s">
        <v>151</v>
      </c>
      <c r="C75" s="106" t="s">
        <v>71</v>
      </c>
      <c r="D75" s="12">
        <f t="shared" si="37"/>
        <v>108</v>
      </c>
      <c r="E75" s="12">
        <v>36</v>
      </c>
      <c r="F75" s="12">
        <f t="shared" si="34"/>
        <v>72</v>
      </c>
      <c r="G75" s="12">
        <f t="shared" ref="G75:G77" si="38">F75-H75-I75</f>
        <v>56</v>
      </c>
      <c r="H75" s="12">
        <v>16</v>
      </c>
      <c r="I75" s="12">
        <v>0</v>
      </c>
      <c r="J75" s="12">
        <v>0</v>
      </c>
      <c r="K75" s="12">
        <v>0</v>
      </c>
      <c r="L75" s="12">
        <v>0</v>
      </c>
      <c r="M75" s="12">
        <v>0</v>
      </c>
      <c r="N75" s="12">
        <v>0</v>
      </c>
      <c r="O75" s="12">
        <v>0</v>
      </c>
      <c r="P75" s="12">
        <v>0</v>
      </c>
      <c r="Q75" s="12">
        <v>46</v>
      </c>
      <c r="R75" s="12">
        <v>26</v>
      </c>
      <c r="S75" s="60">
        <v>0</v>
      </c>
    </row>
    <row r="76" spans="1:19" s="25" customFormat="1" ht="15.75">
      <c r="A76" s="59" t="s">
        <v>150</v>
      </c>
      <c r="B76" s="21" t="s">
        <v>153</v>
      </c>
      <c r="C76" s="12" t="s">
        <v>56</v>
      </c>
      <c r="D76" s="12">
        <f t="shared" si="37"/>
        <v>93</v>
      </c>
      <c r="E76" s="12">
        <v>31</v>
      </c>
      <c r="F76" s="12">
        <f t="shared" si="34"/>
        <v>62</v>
      </c>
      <c r="G76" s="12">
        <f t="shared" si="38"/>
        <v>42</v>
      </c>
      <c r="H76" s="12">
        <v>20</v>
      </c>
      <c r="I76" s="12">
        <v>0</v>
      </c>
      <c r="J76" s="12">
        <v>0</v>
      </c>
      <c r="K76" s="12">
        <v>0</v>
      </c>
      <c r="L76" s="12">
        <v>0</v>
      </c>
      <c r="M76" s="12">
        <v>0</v>
      </c>
      <c r="N76" s="12">
        <v>0</v>
      </c>
      <c r="O76" s="12">
        <v>0</v>
      </c>
      <c r="P76" s="12">
        <v>0</v>
      </c>
      <c r="Q76" s="12">
        <v>62</v>
      </c>
      <c r="R76" s="12">
        <v>0</v>
      </c>
      <c r="S76" s="60">
        <v>0</v>
      </c>
    </row>
    <row r="77" spans="1:19" s="25" customFormat="1" ht="15.75">
      <c r="A77" s="59" t="s">
        <v>257</v>
      </c>
      <c r="B77" s="21" t="s">
        <v>256</v>
      </c>
      <c r="C77" s="12" t="s">
        <v>56</v>
      </c>
      <c r="D77" s="12">
        <f t="shared" si="37"/>
        <v>75</v>
      </c>
      <c r="E77" s="12">
        <v>25</v>
      </c>
      <c r="F77" s="12">
        <f t="shared" si="34"/>
        <v>50</v>
      </c>
      <c r="G77" s="12">
        <f t="shared" si="38"/>
        <v>50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  <c r="M77" s="12">
        <v>0</v>
      </c>
      <c r="N77" s="12">
        <v>0</v>
      </c>
      <c r="O77" s="12">
        <v>0</v>
      </c>
      <c r="P77" s="12">
        <v>0</v>
      </c>
      <c r="Q77" s="12">
        <v>50</v>
      </c>
      <c r="R77" s="12">
        <v>0</v>
      </c>
      <c r="S77" s="60">
        <v>0</v>
      </c>
    </row>
    <row r="78" spans="1:19" s="25" customFormat="1" ht="15.75">
      <c r="A78" s="59" t="s">
        <v>99</v>
      </c>
      <c r="B78" s="21" t="s">
        <v>98</v>
      </c>
      <c r="C78" s="12" t="s">
        <v>56</v>
      </c>
      <c r="D78" s="12">
        <f t="shared" si="37"/>
        <v>108</v>
      </c>
      <c r="E78" s="12">
        <v>0</v>
      </c>
      <c r="F78" s="12">
        <f t="shared" si="34"/>
        <v>108</v>
      </c>
      <c r="G78" s="12">
        <v>0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2">
        <v>0</v>
      </c>
      <c r="O78" s="12">
        <v>0</v>
      </c>
      <c r="P78" s="12">
        <v>0</v>
      </c>
      <c r="Q78" s="71">
        <v>0</v>
      </c>
      <c r="R78" s="104">
        <v>108</v>
      </c>
      <c r="S78" s="60">
        <v>0</v>
      </c>
    </row>
    <row r="79" spans="1:19" s="25" customFormat="1" ht="31.5">
      <c r="A79" s="62" t="s">
        <v>100</v>
      </c>
      <c r="B79" s="24" t="s">
        <v>154</v>
      </c>
      <c r="C79" s="68" t="s">
        <v>90</v>
      </c>
      <c r="D79" s="67">
        <f>SUM(D80:D84)</f>
        <v>810</v>
      </c>
      <c r="E79" s="67">
        <f>SUM(E80:E84)</f>
        <v>222</v>
      </c>
      <c r="F79" s="67">
        <f>SUM(F80:F84)</f>
        <v>588</v>
      </c>
      <c r="G79" s="67">
        <f>SUM(G80:G84)</f>
        <v>261</v>
      </c>
      <c r="H79" s="67">
        <f>SUM(H80:H84)</f>
        <v>183</v>
      </c>
      <c r="I79" s="67">
        <f t="shared" ref="I79:S79" si="39">SUM(I80:I84)</f>
        <v>0</v>
      </c>
      <c r="J79" s="67">
        <f t="shared" si="39"/>
        <v>0</v>
      </c>
      <c r="K79" s="67">
        <f t="shared" si="39"/>
        <v>0</v>
      </c>
      <c r="L79" s="67">
        <f t="shared" si="39"/>
        <v>0</v>
      </c>
      <c r="M79" s="67">
        <f t="shared" si="39"/>
        <v>0</v>
      </c>
      <c r="N79" s="67">
        <f t="shared" si="39"/>
        <v>0</v>
      </c>
      <c r="O79" s="67">
        <f t="shared" si="39"/>
        <v>0</v>
      </c>
      <c r="P79" s="67">
        <f t="shared" si="39"/>
        <v>0</v>
      </c>
      <c r="Q79" s="67">
        <f t="shared" si="39"/>
        <v>58</v>
      </c>
      <c r="R79" s="67">
        <f t="shared" si="39"/>
        <v>302</v>
      </c>
      <c r="S79" s="84">
        <f t="shared" si="39"/>
        <v>228</v>
      </c>
    </row>
    <row r="80" spans="1:19" s="25" customFormat="1" ht="47.25">
      <c r="A80" s="59" t="s">
        <v>101</v>
      </c>
      <c r="B80" s="21" t="s">
        <v>158</v>
      </c>
      <c r="C80" s="106" t="s">
        <v>71</v>
      </c>
      <c r="D80" s="12">
        <f t="shared" ref="D80:D84" si="40">E80+F80</f>
        <v>195</v>
      </c>
      <c r="E80" s="12">
        <v>65</v>
      </c>
      <c r="F80" s="12">
        <f t="shared" si="34"/>
        <v>130</v>
      </c>
      <c r="G80" s="12">
        <f t="shared" ref="G80:G83" si="41">F80-H80-I80</f>
        <v>86</v>
      </c>
      <c r="H80" s="12">
        <v>44</v>
      </c>
      <c r="I80" s="12">
        <v>0</v>
      </c>
      <c r="J80" s="12">
        <v>0</v>
      </c>
      <c r="K80" s="12">
        <v>0</v>
      </c>
      <c r="L80" s="12">
        <v>0</v>
      </c>
      <c r="M80" s="12">
        <v>0</v>
      </c>
      <c r="N80" s="12">
        <v>0</v>
      </c>
      <c r="O80" s="12">
        <v>0</v>
      </c>
      <c r="P80" s="12">
        <v>0</v>
      </c>
      <c r="Q80" s="12">
        <v>58</v>
      </c>
      <c r="R80" s="12">
        <v>72</v>
      </c>
      <c r="S80" s="60">
        <v>0</v>
      </c>
    </row>
    <row r="81" spans="1:22" s="25" customFormat="1" ht="31.5">
      <c r="A81" s="59" t="s">
        <v>102</v>
      </c>
      <c r="B81" s="21" t="s">
        <v>159</v>
      </c>
      <c r="C81" s="14" t="s">
        <v>56</v>
      </c>
      <c r="D81" s="12">
        <f t="shared" si="40"/>
        <v>195</v>
      </c>
      <c r="E81" s="12">
        <v>65</v>
      </c>
      <c r="F81" s="12">
        <f t="shared" si="34"/>
        <v>130</v>
      </c>
      <c r="G81" s="12">
        <f t="shared" si="41"/>
        <v>92</v>
      </c>
      <c r="H81" s="12">
        <v>38</v>
      </c>
      <c r="I81" s="12">
        <v>0</v>
      </c>
      <c r="J81" s="12">
        <v>0</v>
      </c>
      <c r="K81" s="12">
        <v>0</v>
      </c>
      <c r="L81" s="12">
        <v>0</v>
      </c>
      <c r="M81" s="12">
        <v>0</v>
      </c>
      <c r="N81" s="12">
        <v>0</v>
      </c>
      <c r="O81" s="12">
        <v>0</v>
      </c>
      <c r="P81" s="12">
        <v>0</v>
      </c>
      <c r="Q81" s="12">
        <v>0</v>
      </c>
      <c r="R81" s="12">
        <v>130</v>
      </c>
      <c r="S81" s="60">
        <v>0</v>
      </c>
    </row>
    <row r="82" spans="1:22" s="25" customFormat="1" ht="31.5">
      <c r="A82" s="59" t="s">
        <v>155</v>
      </c>
      <c r="B82" s="21" t="s">
        <v>156</v>
      </c>
      <c r="C82" s="106" t="s">
        <v>71</v>
      </c>
      <c r="D82" s="12">
        <f t="shared" si="40"/>
        <v>141</v>
      </c>
      <c r="E82" s="12">
        <v>47</v>
      </c>
      <c r="F82" s="12">
        <f t="shared" si="34"/>
        <v>94</v>
      </c>
      <c r="G82" s="12">
        <f t="shared" si="41"/>
        <v>34</v>
      </c>
      <c r="H82" s="12">
        <v>60</v>
      </c>
      <c r="I82" s="12">
        <v>0</v>
      </c>
      <c r="J82" s="12">
        <v>0</v>
      </c>
      <c r="K82" s="12">
        <v>0</v>
      </c>
      <c r="L82" s="12">
        <v>0</v>
      </c>
      <c r="M82" s="12">
        <v>0</v>
      </c>
      <c r="N82" s="12">
        <v>0</v>
      </c>
      <c r="O82" s="12">
        <v>0</v>
      </c>
      <c r="P82" s="12">
        <v>0</v>
      </c>
      <c r="Q82" s="12">
        <v>0</v>
      </c>
      <c r="R82" s="12">
        <v>50</v>
      </c>
      <c r="S82" s="60">
        <v>44</v>
      </c>
    </row>
    <row r="83" spans="1:22" s="108" customFormat="1" ht="15.75">
      <c r="A83" s="59" t="s">
        <v>157</v>
      </c>
      <c r="B83" s="21" t="s">
        <v>285</v>
      </c>
      <c r="C83" s="106" t="s">
        <v>71</v>
      </c>
      <c r="D83" s="12">
        <f t="shared" si="40"/>
        <v>135</v>
      </c>
      <c r="E83" s="12">
        <v>45</v>
      </c>
      <c r="F83" s="12">
        <f t="shared" si="34"/>
        <v>90</v>
      </c>
      <c r="G83" s="12">
        <f t="shared" si="41"/>
        <v>49</v>
      </c>
      <c r="H83" s="12">
        <v>41</v>
      </c>
      <c r="I83" s="12">
        <v>0</v>
      </c>
      <c r="J83" s="12">
        <v>0</v>
      </c>
      <c r="K83" s="12">
        <v>0</v>
      </c>
      <c r="L83" s="12">
        <v>0</v>
      </c>
      <c r="M83" s="12">
        <v>0</v>
      </c>
      <c r="N83" s="12">
        <v>0</v>
      </c>
      <c r="O83" s="12">
        <v>0</v>
      </c>
      <c r="P83" s="12">
        <v>0</v>
      </c>
      <c r="Q83" s="12">
        <v>0</v>
      </c>
      <c r="R83" s="12">
        <v>50</v>
      </c>
      <c r="S83" s="60">
        <v>40</v>
      </c>
    </row>
    <row r="84" spans="1:22" s="25" customFormat="1" ht="15.75">
      <c r="A84" s="59" t="s">
        <v>103</v>
      </c>
      <c r="B84" s="21" t="s">
        <v>98</v>
      </c>
      <c r="C84" s="12" t="s">
        <v>56</v>
      </c>
      <c r="D84" s="12">
        <f t="shared" si="40"/>
        <v>144</v>
      </c>
      <c r="E84" s="12">
        <v>0</v>
      </c>
      <c r="F84" s="12">
        <f t="shared" si="34"/>
        <v>144</v>
      </c>
      <c r="G84" s="12">
        <v>0</v>
      </c>
      <c r="H84" s="12">
        <v>0</v>
      </c>
      <c r="I84" s="12">
        <v>0</v>
      </c>
      <c r="J84" s="12">
        <v>0</v>
      </c>
      <c r="K84" s="12">
        <v>0</v>
      </c>
      <c r="L84" s="12">
        <v>0</v>
      </c>
      <c r="M84" s="12">
        <v>0</v>
      </c>
      <c r="N84" s="12">
        <v>0</v>
      </c>
      <c r="O84" s="12">
        <v>0</v>
      </c>
      <c r="P84" s="12">
        <v>0</v>
      </c>
      <c r="Q84" s="12">
        <v>0</v>
      </c>
      <c r="R84" s="71">
        <v>0</v>
      </c>
      <c r="S84" s="105">
        <v>144</v>
      </c>
    </row>
    <row r="85" spans="1:22" s="25" customFormat="1" ht="31.5">
      <c r="A85" s="62" t="s">
        <v>104</v>
      </c>
      <c r="B85" s="24" t="s">
        <v>160</v>
      </c>
      <c r="C85" s="68" t="s">
        <v>90</v>
      </c>
      <c r="D85" s="67">
        <f>SUM(D86:D88)</f>
        <v>416</v>
      </c>
      <c r="E85" s="67">
        <f t="shared" ref="E85" si="42">SUM(E86:E88)</f>
        <v>114</v>
      </c>
      <c r="F85" s="67">
        <f t="shared" ref="F85" si="43">SUM(F86:F88)</f>
        <v>302</v>
      </c>
      <c r="G85" s="67">
        <f t="shared" ref="G85" si="44">SUM(G86:G88)</f>
        <v>170</v>
      </c>
      <c r="H85" s="67">
        <f t="shared" ref="H85" si="45">SUM(H86:H88)</f>
        <v>60</v>
      </c>
      <c r="I85" s="67">
        <f t="shared" ref="I85" si="46">SUM(I86:I88)</f>
        <v>0</v>
      </c>
      <c r="J85" s="67">
        <f t="shared" ref="J85" si="47">SUM(J86:J88)</f>
        <v>0</v>
      </c>
      <c r="K85" s="67">
        <f t="shared" ref="K85" si="48">SUM(K86:K88)</f>
        <v>0</v>
      </c>
      <c r="L85" s="67">
        <f t="shared" ref="L85" si="49">SUM(L86:L88)</f>
        <v>0</v>
      </c>
      <c r="M85" s="67">
        <f t="shared" ref="M85" si="50">SUM(M86:M88)</f>
        <v>0</v>
      </c>
      <c r="N85" s="67">
        <f t="shared" ref="N85" si="51">SUM(N86:N88)</f>
        <v>0</v>
      </c>
      <c r="O85" s="67">
        <f t="shared" ref="O85" si="52">SUM(O86:O88)</f>
        <v>0</v>
      </c>
      <c r="P85" s="67">
        <f t="shared" ref="P85:S85" si="53">SUM(P86:P88)</f>
        <v>0</v>
      </c>
      <c r="Q85" s="67">
        <f t="shared" si="53"/>
        <v>0</v>
      </c>
      <c r="R85" s="67">
        <f t="shared" si="53"/>
        <v>78</v>
      </c>
      <c r="S85" s="84">
        <f t="shared" si="53"/>
        <v>224</v>
      </c>
    </row>
    <row r="86" spans="1:22" s="25" customFormat="1" ht="16.5" thickBot="1">
      <c r="A86" s="59" t="s">
        <v>105</v>
      </c>
      <c r="B86" s="21" t="s">
        <v>162</v>
      </c>
      <c r="C86" s="12" t="s">
        <v>56</v>
      </c>
      <c r="D86" s="12">
        <f t="shared" ref="D86:D88" si="54">E86+F86</f>
        <v>168</v>
      </c>
      <c r="E86" s="12">
        <v>56</v>
      </c>
      <c r="F86" s="12">
        <f t="shared" si="34"/>
        <v>112</v>
      </c>
      <c r="G86" s="12">
        <f t="shared" ref="G86:G87" si="55">F86-H86-I86</f>
        <v>82</v>
      </c>
      <c r="H86" s="12">
        <v>30</v>
      </c>
      <c r="I86" s="12">
        <v>0</v>
      </c>
      <c r="J86" s="12">
        <v>0</v>
      </c>
      <c r="K86" s="12">
        <v>0</v>
      </c>
      <c r="L86" s="12">
        <v>0</v>
      </c>
      <c r="M86" s="12">
        <v>0</v>
      </c>
      <c r="N86" s="12">
        <v>0</v>
      </c>
      <c r="O86" s="12">
        <v>0</v>
      </c>
      <c r="P86" s="12">
        <v>0</v>
      </c>
      <c r="Q86" s="12">
        <v>0</v>
      </c>
      <c r="R86" s="12">
        <v>0</v>
      </c>
      <c r="S86" s="60">
        <v>112</v>
      </c>
    </row>
    <row r="87" spans="1:22" s="25" customFormat="1" ht="32.25" thickBot="1">
      <c r="A87" s="59" t="s">
        <v>161</v>
      </c>
      <c r="B87" s="21" t="s">
        <v>163</v>
      </c>
      <c r="C87" s="28" t="s">
        <v>71</v>
      </c>
      <c r="D87" s="12">
        <f t="shared" si="54"/>
        <v>176</v>
      </c>
      <c r="E87" s="12">
        <v>58</v>
      </c>
      <c r="F87" s="12">
        <f t="shared" si="34"/>
        <v>118</v>
      </c>
      <c r="G87" s="12">
        <f t="shared" si="55"/>
        <v>88</v>
      </c>
      <c r="H87" s="12">
        <v>30</v>
      </c>
      <c r="I87" s="12">
        <v>0</v>
      </c>
      <c r="J87" s="12">
        <v>0</v>
      </c>
      <c r="K87" s="12">
        <v>0</v>
      </c>
      <c r="L87" s="12">
        <v>0</v>
      </c>
      <c r="M87" s="12">
        <v>0</v>
      </c>
      <c r="N87" s="12">
        <v>0</v>
      </c>
      <c r="O87" s="12">
        <v>0</v>
      </c>
      <c r="P87" s="12">
        <v>0</v>
      </c>
      <c r="Q87" s="12">
        <v>0</v>
      </c>
      <c r="R87" s="12">
        <v>78</v>
      </c>
      <c r="S87" s="60">
        <v>40</v>
      </c>
      <c r="T87" s="155" t="s">
        <v>98</v>
      </c>
      <c r="U87" s="156"/>
      <c r="V87" s="157"/>
    </row>
    <row r="88" spans="1:22" s="25" customFormat="1" ht="15.75" customHeight="1" thickBot="1">
      <c r="A88" s="59" t="s">
        <v>106</v>
      </c>
      <c r="B88" s="21" t="s">
        <v>98</v>
      </c>
      <c r="C88" s="12" t="s">
        <v>56</v>
      </c>
      <c r="D88" s="12">
        <f t="shared" si="54"/>
        <v>72</v>
      </c>
      <c r="E88" s="12">
        <v>0</v>
      </c>
      <c r="F88" s="12">
        <f t="shared" si="34"/>
        <v>72</v>
      </c>
      <c r="G88" s="12">
        <v>0</v>
      </c>
      <c r="H88" s="12">
        <v>0</v>
      </c>
      <c r="I88" s="12">
        <v>0</v>
      </c>
      <c r="J88" s="12">
        <v>0</v>
      </c>
      <c r="K88" s="12">
        <v>0</v>
      </c>
      <c r="L88" s="12">
        <v>0</v>
      </c>
      <c r="M88" s="12">
        <v>0</v>
      </c>
      <c r="N88" s="12">
        <v>0</v>
      </c>
      <c r="O88" s="12">
        <v>0</v>
      </c>
      <c r="P88" s="12">
        <v>0</v>
      </c>
      <c r="Q88" s="12">
        <v>0</v>
      </c>
      <c r="R88" s="12">
        <v>0</v>
      </c>
      <c r="S88" s="105">
        <v>72</v>
      </c>
      <c r="T88" s="155"/>
      <c r="U88" s="156"/>
      <c r="V88" s="157"/>
    </row>
    <row r="89" spans="1:22" s="25" customFormat="1" ht="32.25" thickBot="1">
      <c r="A89" s="62" t="s">
        <v>107</v>
      </c>
      <c r="B89" s="24" t="s">
        <v>164</v>
      </c>
      <c r="C89" s="68" t="s">
        <v>90</v>
      </c>
      <c r="D89" s="67">
        <f>SUM(D90:D91)</f>
        <v>512</v>
      </c>
      <c r="E89" s="67">
        <f t="shared" ref="E89:S89" si="56">SUM(E90:E91)</f>
        <v>62</v>
      </c>
      <c r="F89" s="67">
        <f t="shared" si="56"/>
        <v>450</v>
      </c>
      <c r="G89" s="67">
        <f t="shared" si="56"/>
        <v>42</v>
      </c>
      <c r="H89" s="67">
        <f t="shared" si="56"/>
        <v>84</v>
      </c>
      <c r="I89" s="67">
        <f t="shared" si="56"/>
        <v>0</v>
      </c>
      <c r="J89" s="67">
        <f t="shared" si="56"/>
        <v>0</v>
      </c>
      <c r="K89" s="67">
        <f t="shared" si="56"/>
        <v>0</v>
      </c>
      <c r="L89" s="67">
        <f t="shared" si="56"/>
        <v>216</v>
      </c>
      <c r="M89" s="67">
        <f t="shared" si="56"/>
        <v>234</v>
      </c>
      <c r="N89" s="67">
        <f t="shared" si="56"/>
        <v>0</v>
      </c>
      <c r="O89" s="67">
        <f t="shared" si="56"/>
        <v>0</v>
      </c>
      <c r="P89" s="67">
        <f t="shared" si="56"/>
        <v>0</v>
      </c>
      <c r="Q89" s="67">
        <f t="shared" si="56"/>
        <v>0</v>
      </c>
      <c r="R89" s="67">
        <f t="shared" si="56"/>
        <v>0</v>
      </c>
      <c r="S89" s="84">
        <f t="shared" si="56"/>
        <v>0</v>
      </c>
      <c r="T89" s="155" t="s">
        <v>87</v>
      </c>
      <c r="U89" s="156"/>
      <c r="V89" s="157"/>
    </row>
    <row r="90" spans="1:22" s="25" customFormat="1" ht="31.5" customHeight="1">
      <c r="A90" s="59" t="s">
        <v>108</v>
      </c>
      <c r="B90" s="21" t="s">
        <v>264</v>
      </c>
      <c r="C90" s="28" t="s">
        <v>71</v>
      </c>
      <c r="D90" s="12">
        <f>E90+F90</f>
        <v>188</v>
      </c>
      <c r="E90" s="12">
        <v>62</v>
      </c>
      <c r="F90" s="12">
        <f t="shared" si="34"/>
        <v>126</v>
      </c>
      <c r="G90" s="12">
        <f>F90-H90</f>
        <v>42</v>
      </c>
      <c r="H90" s="12">
        <v>84</v>
      </c>
      <c r="I90" s="12">
        <v>0</v>
      </c>
      <c r="J90" s="12">
        <v>0</v>
      </c>
      <c r="K90" s="12">
        <v>0</v>
      </c>
      <c r="L90" s="12">
        <v>36</v>
      </c>
      <c r="M90" s="12">
        <v>90</v>
      </c>
      <c r="N90" s="12">
        <v>0</v>
      </c>
      <c r="O90" s="71">
        <v>0</v>
      </c>
      <c r="P90" s="12">
        <v>0</v>
      </c>
      <c r="Q90" s="12">
        <v>0</v>
      </c>
      <c r="R90" s="12">
        <v>0</v>
      </c>
      <c r="S90" s="60">
        <v>0</v>
      </c>
      <c r="T90" s="25" t="s">
        <v>89</v>
      </c>
    </row>
    <row r="91" spans="1:22" s="25" customFormat="1" ht="15.75">
      <c r="A91" s="59" t="s">
        <v>109</v>
      </c>
      <c r="B91" s="21" t="s">
        <v>87</v>
      </c>
      <c r="C91" s="12" t="s">
        <v>56</v>
      </c>
      <c r="D91" s="12">
        <f>E91+F91</f>
        <v>324</v>
      </c>
      <c r="E91" s="12">
        <v>0</v>
      </c>
      <c r="F91" s="12">
        <f t="shared" si="34"/>
        <v>324</v>
      </c>
      <c r="G91" s="12">
        <v>0</v>
      </c>
      <c r="H91" s="12">
        <v>0</v>
      </c>
      <c r="I91" s="12">
        <v>0</v>
      </c>
      <c r="J91" s="12">
        <v>0</v>
      </c>
      <c r="K91" s="12">
        <v>0</v>
      </c>
      <c r="L91" s="104">
        <v>180</v>
      </c>
      <c r="M91" s="104">
        <v>144</v>
      </c>
      <c r="N91" s="12">
        <v>0</v>
      </c>
      <c r="O91" s="12">
        <v>0</v>
      </c>
      <c r="P91" s="12">
        <v>0</v>
      </c>
      <c r="Q91" s="12">
        <v>0</v>
      </c>
      <c r="R91" s="12">
        <v>0</v>
      </c>
      <c r="S91" s="60">
        <v>0</v>
      </c>
      <c r="T91" s="25">
        <f>SUM(D71,D91,D88,D84,D78,D72,D64:D65)/36</f>
        <v>28</v>
      </c>
    </row>
    <row r="92" spans="1:22" ht="5.0999999999999996" customHeight="1" thickBot="1">
      <c r="A92" s="63"/>
      <c r="B92" s="16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7"/>
      <c r="Q92" s="17"/>
      <c r="R92" s="17"/>
      <c r="S92" s="64"/>
    </row>
    <row r="93" spans="1:22" s="139" customFormat="1" ht="16.5" thickBot="1">
      <c r="A93" s="201" t="s">
        <v>1</v>
      </c>
      <c r="B93" s="202"/>
      <c r="C93" s="138"/>
      <c r="D93" s="138">
        <f>D8+D28+D35+D39</f>
        <v>9594</v>
      </c>
      <c r="E93" s="138">
        <f>E8+E28+E35+E39</f>
        <v>2862</v>
      </c>
      <c r="F93" s="138">
        <f>F8+F28+F35+F39</f>
        <v>6732</v>
      </c>
      <c r="G93" s="138">
        <f t="shared" ref="G93:S93" si="57">G8+G28+G35+G39</f>
        <v>3322</v>
      </c>
      <c r="H93" s="138">
        <f t="shared" si="57"/>
        <v>2292</v>
      </c>
      <c r="I93" s="138">
        <f t="shared" si="57"/>
        <v>110</v>
      </c>
      <c r="J93" s="138">
        <f t="shared" si="57"/>
        <v>612</v>
      </c>
      <c r="K93" s="138">
        <f t="shared" si="57"/>
        <v>792</v>
      </c>
      <c r="L93" s="138">
        <f t="shared" si="57"/>
        <v>612</v>
      </c>
      <c r="M93" s="138">
        <f t="shared" si="57"/>
        <v>792</v>
      </c>
      <c r="N93" s="138">
        <f t="shared" si="57"/>
        <v>576</v>
      </c>
      <c r="O93" s="138">
        <f t="shared" si="57"/>
        <v>828</v>
      </c>
      <c r="P93" s="138">
        <f t="shared" si="57"/>
        <v>576</v>
      </c>
      <c r="Q93" s="138">
        <f t="shared" si="57"/>
        <v>828</v>
      </c>
      <c r="R93" s="138">
        <f t="shared" si="57"/>
        <v>612</v>
      </c>
      <c r="S93" s="138">
        <f t="shared" si="57"/>
        <v>504</v>
      </c>
    </row>
    <row r="94" spans="1:22" ht="5.0999999999999996" customHeight="1" thickBot="1">
      <c r="A94" s="65"/>
      <c r="B94" s="18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20"/>
      <c r="Q94" s="20"/>
      <c r="R94" s="20"/>
      <c r="S94" s="66"/>
    </row>
    <row r="95" spans="1:22" ht="16.5" thickBot="1">
      <c r="A95" s="38" t="s">
        <v>46</v>
      </c>
      <c r="B95" s="39" t="s">
        <v>50</v>
      </c>
      <c r="C95" s="40" t="s">
        <v>56</v>
      </c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1"/>
      <c r="S95" s="42" t="s">
        <v>119</v>
      </c>
    </row>
    <row r="96" spans="1:22" ht="16.5" thickBot="1">
      <c r="A96" s="43" t="s">
        <v>47</v>
      </c>
      <c r="B96" s="44" t="s">
        <v>0</v>
      </c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0"/>
      <c r="P96" s="40"/>
      <c r="Q96" s="40"/>
      <c r="R96" s="82"/>
      <c r="S96" s="42" t="s">
        <v>54</v>
      </c>
    </row>
    <row r="97" spans="1:24" ht="24" customHeight="1">
      <c r="A97" s="172" t="s">
        <v>258</v>
      </c>
      <c r="B97" s="173"/>
      <c r="C97" s="173"/>
      <c r="D97" s="173"/>
      <c r="E97" s="173"/>
      <c r="F97" s="164" t="s">
        <v>1</v>
      </c>
      <c r="G97" s="203" t="s">
        <v>38</v>
      </c>
      <c r="H97" s="203"/>
      <c r="I97" s="203"/>
      <c r="J97" s="111">
        <f>SUM(J9+J22+J26)</f>
        <v>612</v>
      </c>
      <c r="K97" s="111">
        <f>SUM(K9+K22+K26)</f>
        <v>792</v>
      </c>
      <c r="L97" s="111">
        <f t="shared" ref="L97:S97" si="58">SUM(L29:L33,L36:L38,L41:L57,L60:L63,L67:L70,L74:L77,L80:L83,L86:L87,L90)</f>
        <v>432</v>
      </c>
      <c r="M97" s="111">
        <f t="shared" si="58"/>
        <v>648</v>
      </c>
      <c r="N97" s="111">
        <f t="shared" si="58"/>
        <v>576</v>
      </c>
      <c r="O97" s="111">
        <f t="shared" si="58"/>
        <v>684</v>
      </c>
      <c r="P97" s="111">
        <f t="shared" si="58"/>
        <v>576</v>
      </c>
      <c r="Q97" s="111">
        <f t="shared" si="58"/>
        <v>612</v>
      </c>
      <c r="R97" s="111">
        <f t="shared" si="58"/>
        <v>504</v>
      </c>
      <c r="S97" s="111">
        <f t="shared" si="58"/>
        <v>288</v>
      </c>
    </row>
    <row r="98" spans="1:24" ht="15.6" customHeight="1">
      <c r="A98" s="206" t="s">
        <v>37</v>
      </c>
      <c r="B98" s="207"/>
      <c r="C98" s="207"/>
      <c r="D98" s="207"/>
      <c r="E98" s="207"/>
      <c r="F98" s="165"/>
      <c r="G98" s="171" t="s">
        <v>39</v>
      </c>
      <c r="H98" s="171"/>
      <c r="I98" s="171"/>
      <c r="J98" s="9">
        <f>SUM(J64,J91)</f>
        <v>0</v>
      </c>
      <c r="K98" s="9">
        <f>SUM(K64,K91)</f>
        <v>0</v>
      </c>
      <c r="L98" s="9">
        <f t="shared" ref="L98:S98" si="59">SUM(L64,L71,L91)</f>
        <v>180</v>
      </c>
      <c r="M98" s="9">
        <f t="shared" si="59"/>
        <v>144</v>
      </c>
      <c r="N98" s="9">
        <f t="shared" si="59"/>
        <v>0</v>
      </c>
      <c r="O98" s="9">
        <f t="shared" si="59"/>
        <v>72</v>
      </c>
      <c r="P98" s="9">
        <f t="shared" si="59"/>
        <v>0</v>
      </c>
      <c r="Q98" s="9">
        <f t="shared" si="59"/>
        <v>36</v>
      </c>
      <c r="R98" s="9">
        <f t="shared" si="59"/>
        <v>0</v>
      </c>
      <c r="S98" s="55">
        <f t="shared" si="59"/>
        <v>0</v>
      </c>
    </row>
    <row r="99" spans="1:24" ht="30" customHeight="1">
      <c r="A99" s="189" t="s">
        <v>265</v>
      </c>
      <c r="B99" s="190"/>
      <c r="C99" s="190"/>
      <c r="D99" s="190"/>
      <c r="E99" s="190"/>
      <c r="F99" s="165"/>
      <c r="G99" s="171" t="s">
        <v>110</v>
      </c>
      <c r="H99" s="171"/>
      <c r="I99" s="171"/>
      <c r="J99" s="12">
        <f t="shared" ref="J99:S99" si="60">SUM(J65,J72,J78,J84,J88)</f>
        <v>0</v>
      </c>
      <c r="K99" s="12">
        <f t="shared" si="60"/>
        <v>0</v>
      </c>
      <c r="L99" s="12">
        <f t="shared" si="60"/>
        <v>0</v>
      </c>
      <c r="M99" s="12">
        <f t="shared" si="60"/>
        <v>0</v>
      </c>
      <c r="N99" s="12">
        <f t="shared" si="60"/>
        <v>0</v>
      </c>
      <c r="O99" s="12">
        <f t="shared" si="60"/>
        <v>72</v>
      </c>
      <c r="P99" s="12">
        <f t="shared" si="60"/>
        <v>0</v>
      </c>
      <c r="Q99" s="12">
        <f t="shared" si="60"/>
        <v>180</v>
      </c>
      <c r="R99" s="12">
        <f t="shared" si="60"/>
        <v>108</v>
      </c>
      <c r="S99" s="60">
        <f t="shared" si="60"/>
        <v>216</v>
      </c>
      <c r="T99" s="167" t="s">
        <v>260</v>
      </c>
      <c r="U99" s="167"/>
      <c r="V99" s="167"/>
      <c r="W99" s="167"/>
      <c r="X99" s="167"/>
    </row>
    <row r="100" spans="1:24" ht="16.5" customHeight="1">
      <c r="A100" s="161" t="s">
        <v>48</v>
      </c>
      <c r="B100" s="162"/>
      <c r="C100" s="162"/>
      <c r="D100" s="162"/>
      <c r="E100" s="162"/>
      <c r="F100" s="165"/>
      <c r="G100" s="160" t="s">
        <v>40</v>
      </c>
      <c r="H100" s="160"/>
      <c r="I100" s="160"/>
      <c r="J100" s="9">
        <v>0</v>
      </c>
      <c r="K100" s="9">
        <v>3</v>
      </c>
      <c r="L100" s="9">
        <v>0</v>
      </c>
      <c r="M100" s="9">
        <v>4</v>
      </c>
      <c r="N100" s="9">
        <v>3</v>
      </c>
      <c r="O100" s="9">
        <v>1</v>
      </c>
      <c r="P100" s="9">
        <v>2</v>
      </c>
      <c r="Q100" s="9">
        <v>2</v>
      </c>
      <c r="R100" s="9">
        <v>0</v>
      </c>
      <c r="S100" s="55">
        <v>2</v>
      </c>
      <c r="T100" s="196" t="e">
        <f>(SUM(#REF!,H29:H33,H36:H38,H41:H57,H60:H63,H67:H70,H74:H77,H80:H83,H86:H87,H90)+I80+I74+I70+I68+I60+I42+SUM(L98:S99)+144)/(F93+144)</f>
        <v>#REF!</v>
      </c>
      <c r="U100" s="197"/>
      <c r="V100" s="197"/>
      <c r="W100" s="197"/>
      <c r="X100" s="197"/>
    </row>
    <row r="101" spans="1:24" ht="17.25" customHeight="1">
      <c r="A101" s="161" t="s">
        <v>72</v>
      </c>
      <c r="B101" s="162"/>
      <c r="C101" s="162"/>
      <c r="D101" s="162"/>
      <c r="E101" s="162"/>
      <c r="F101" s="165"/>
      <c r="G101" s="160" t="s">
        <v>41</v>
      </c>
      <c r="H101" s="160"/>
      <c r="I101" s="160"/>
      <c r="J101" s="9">
        <v>1</v>
      </c>
      <c r="K101" s="9">
        <v>10</v>
      </c>
      <c r="L101" s="9">
        <v>5</v>
      </c>
      <c r="M101" s="9">
        <v>3</v>
      </c>
      <c r="N101" s="9">
        <v>3</v>
      </c>
      <c r="O101" s="9">
        <v>7</v>
      </c>
      <c r="P101" s="9">
        <v>4</v>
      </c>
      <c r="Q101" s="9">
        <v>7</v>
      </c>
      <c r="R101" s="9">
        <v>5</v>
      </c>
      <c r="S101" s="55">
        <v>5</v>
      </c>
      <c r="T101" s="196"/>
      <c r="U101" s="197"/>
      <c r="V101" s="197"/>
      <c r="W101" s="197"/>
      <c r="X101" s="197"/>
    </row>
    <row r="102" spans="1:24" ht="16.5" customHeight="1" thickBot="1">
      <c r="A102" s="204" t="s">
        <v>73</v>
      </c>
      <c r="B102" s="205"/>
      <c r="C102" s="205"/>
      <c r="D102" s="205"/>
      <c r="E102" s="205"/>
      <c r="F102" s="166"/>
      <c r="G102" s="200" t="s">
        <v>42</v>
      </c>
      <c r="H102" s="200"/>
      <c r="I102" s="200"/>
      <c r="J102" s="17">
        <v>0</v>
      </c>
      <c r="K102" s="17">
        <v>1</v>
      </c>
      <c r="L102" s="17">
        <v>0</v>
      </c>
      <c r="M102" s="17">
        <v>1</v>
      </c>
      <c r="N102" s="17">
        <v>0</v>
      </c>
      <c r="O102" s="17">
        <v>1</v>
      </c>
      <c r="P102" s="17">
        <v>0</v>
      </c>
      <c r="Q102" s="17">
        <v>1</v>
      </c>
      <c r="R102" s="17">
        <v>0</v>
      </c>
      <c r="S102" s="17">
        <v>0</v>
      </c>
      <c r="T102" s="196"/>
      <c r="U102" s="197"/>
      <c r="V102" s="197"/>
      <c r="W102" s="197"/>
      <c r="X102" s="197"/>
    </row>
    <row r="103" spans="1:24">
      <c r="J103" s="163"/>
      <c r="K103" s="163"/>
      <c r="L103" s="163"/>
      <c r="M103" s="163"/>
      <c r="N103" s="163"/>
      <c r="O103" s="163"/>
      <c r="P103" s="159"/>
      <c r="Q103" s="159"/>
      <c r="R103" s="78"/>
    </row>
    <row r="105" spans="1:24" ht="15">
      <c r="L105" s="199"/>
      <c r="M105" s="199"/>
      <c r="N105" s="199"/>
      <c r="O105" s="199"/>
      <c r="P105" s="199"/>
      <c r="Q105" s="199"/>
      <c r="R105" s="81"/>
    </row>
  </sheetData>
  <sheetProtection password="CE20" sheet="1" objects="1" scenarios="1" selectLockedCells="1" selectUnlockedCells="1"/>
  <mergeCells count="60">
    <mergeCell ref="T100:X102"/>
    <mergeCell ref="A1:Q1"/>
    <mergeCell ref="L105:Q105"/>
    <mergeCell ref="G102:I102"/>
    <mergeCell ref="L4:M4"/>
    <mergeCell ref="A93:B93"/>
    <mergeCell ref="G97:I97"/>
    <mergeCell ref="G98:I98"/>
    <mergeCell ref="A102:E102"/>
    <mergeCell ref="A98:E98"/>
    <mergeCell ref="P5:P6"/>
    <mergeCell ref="Q5:Q6"/>
    <mergeCell ref="N4:O4"/>
    <mergeCell ref="P4:Q4"/>
    <mergeCell ref="O5:O6"/>
    <mergeCell ref="A3:A6"/>
    <mergeCell ref="T99:X99"/>
    <mergeCell ref="D3:I3"/>
    <mergeCell ref="G99:I99"/>
    <mergeCell ref="A97:E97"/>
    <mergeCell ref="G5:I5"/>
    <mergeCell ref="F4:I4"/>
    <mergeCell ref="B3:B6"/>
    <mergeCell ref="C3:C6"/>
    <mergeCell ref="D4:D6"/>
    <mergeCell ref="E4:E6"/>
    <mergeCell ref="F5:F6"/>
    <mergeCell ref="A99:E99"/>
    <mergeCell ref="J3:S3"/>
    <mergeCell ref="N5:N6"/>
    <mergeCell ref="M5:M6"/>
    <mergeCell ref="J4:K4"/>
    <mergeCell ref="P103:Q103"/>
    <mergeCell ref="G100:I100"/>
    <mergeCell ref="A101:E101"/>
    <mergeCell ref="G101:I101"/>
    <mergeCell ref="L103:M103"/>
    <mergeCell ref="J103:K103"/>
    <mergeCell ref="N103:O103"/>
    <mergeCell ref="A100:E100"/>
    <mergeCell ref="F97:F102"/>
    <mergeCell ref="K5:K6"/>
    <mergeCell ref="J5:J6"/>
    <mergeCell ref="T89:V89"/>
    <mergeCell ref="T87:V87"/>
    <mergeCell ref="T88:V88"/>
    <mergeCell ref="T34:U34"/>
    <mergeCell ref="T33:U33"/>
    <mergeCell ref="T36:U36"/>
    <mergeCell ref="T37:U37"/>
    <mergeCell ref="L5:L6"/>
    <mergeCell ref="R4:S4"/>
    <mergeCell ref="R5:R6"/>
    <mergeCell ref="S5:S6"/>
    <mergeCell ref="T28:U28"/>
    <mergeCell ref="T31:U31"/>
    <mergeCell ref="T8:U8"/>
    <mergeCell ref="T9:U9"/>
    <mergeCell ref="T22:U22"/>
    <mergeCell ref="T26:U26"/>
  </mergeCells>
  <phoneticPr fontId="2" type="noConversion"/>
  <conditionalFormatting sqref="T29:V30 T32:W32">
    <cfRule type="cellIs" dxfId="1" priority="4" stopIfTrue="1" operator="notEqual">
      <formula>36</formula>
    </cfRule>
  </conditionalFormatting>
  <conditionalFormatting sqref="D93">
    <cfRule type="cellIs" dxfId="0" priority="1" operator="notEqual">
      <formula>9594</formula>
    </cfRule>
  </conditionalFormatting>
  <printOptions horizontalCentered="1" verticalCentered="1"/>
  <pageMargins left="0.39370078740157483" right="0.39370078740157483" top="0.39370078740157483" bottom="0.39370078740157483" header="0" footer="0"/>
  <pageSetup paperSize="9" scale="60" orientation="landscape" horizontalDpi="4294967294" r:id="rId1"/>
  <headerFooter alignWithMargins="0"/>
  <rowBreaks count="2" manualBreakCount="2">
    <brk id="38" max="18" man="1"/>
    <brk id="68" max="18" man="1"/>
  </rowBreaks>
  <colBreaks count="1" manualBreakCount="1">
    <brk id="19" max="9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L25"/>
  <sheetViews>
    <sheetView zoomScale="70" zoomScaleNormal="70" workbookViewId="0">
      <selection activeCell="BE23" sqref="BE23"/>
    </sheetView>
  </sheetViews>
  <sheetFormatPr defaultRowHeight="12.75"/>
  <cols>
    <col min="1" max="53" width="3.28515625" customWidth="1"/>
    <col min="54" max="54" width="6.7109375" customWidth="1"/>
    <col min="55" max="56" width="8.7109375" customWidth="1"/>
    <col min="57" max="57" width="6.7109375" customWidth="1"/>
    <col min="58" max="59" width="7.7109375" customWidth="1"/>
    <col min="60" max="64" width="6.7109375" customWidth="1"/>
  </cols>
  <sheetData>
    <row r="1" spans="1:64" ht="18">
      <c r="A1" s="211" t="s">
        <v>167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211"/>
      <c r="Q1" s="211"/>
      <c r="R1" s="211"/>
      <c r="S1" s="211"/>
      <c r="T1" s="211"/>
      <c r="U1" s="211"/>
      <c r="V1" s="211"/>
      <c r="W1" s="211"/>
      <c r="X1" s="211"/>
      <c r="Y1" s="211"/>
      <c r="Z1" s="211"/>
      <c r="AA1" s="211"/>
      <c r="AB1" s="211"/>
      <c r="AC1" s="211"/>
      <c r="AD1" s="211"/>
      <c r="AE1" s="211"/>
      <c r="AF1" s="211"/>
      <c r="AG1" s="211"/>
      <c r="AH1" s="211"/>
      <c r="AI1" s="211"/>
      <c r="AJ1" s="211"/>
      <c r="AK1" s="211"/>
      <c r="AL1" s="211"/>
      <c r="AM1" s="211"/>
      <c r="AN1" s="211"/>
      <c r="AO1" s="211"/>
      <c r="AP1" s="211"/>
      <c r="AQ1" s="211"/>
      <c r="AR1" s="211"/>
      <c r="AS1" s="211"/>
      <c r="AT1" s="211"/>
      <c r="AU1" s="211"/>
      <c r="AV1" s="211"/>
      <c r="AW1" s="211"/>
      <c r="AX1" s="211"/>
      <c r="AY1" s="211"/>
      <c r="AZ1" s="211"/>
      <c r="BA1" s="211"/>
      <c r="BB1" s="211" t="s">
        <v>168</v>
      </c>
      <c r="BC1" s="211"/>
      <c r="BD1" s="211"/>
      <c r="BE1" s="211"/>
      <c r="BF1" s="211"/>
      <c r="BG1" s="211"/>
      <c r="BH1" s="211"/>
      <c r="BI1" s="211"/>
      <c r="BJ1" s="211"/>
      <c r="BK1" s="211"/>
      <c r="BL1" s="211"/>
    </row>
    <row r="2" spans="1:64">
      <c r="A2" s="85"/>
      <c r="B2" s="85"/>
      <c r="C2" s="85"/>
      <c r="D2" s="85"/>
      <c r="E2" s="85"/>
      <c r="F2" s="86"/>
      <c r="G2" s="87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85"/>
      <c r="AL2" s="85"/>
      <c r="AM2" s="85"/>
      <c r="AN2" s="85"/>
      <c r="AO2" s="85"/>
      <c r="AP2" s="85"/>
      <c r="AQ2" s="85"/>
      <c r="AR2" s="85"/>
      <c r="AS2" s="85"/>
      <c r="AT2" s="85"/>
      <c r="AU2" s="85"/>
      <c r="AV2" s="85"/>
      <c r="AW2" s="85"/>
      <c r="AX2" s="85"/>
      <c r="AY2" s="85"/>
      <c r="AZ2" s="85"/>
      <c r="BA2" s="85"/>
      <c r="BB2" s="85"/>
      <c r="BC2" s="85"/>
      <c r="BD2" s="85"/>
      <c r="BE2" s="85"/>
      <c r="BF2" s="85"/>
      <c r="BG2" s="85"/>
      <c r="BH2" s="85"/>
      <c r="BI2" s="85"/>
      <c r="BJ2" s="85"/>
      <c r="BK2" s="85"/>
      <c r="BL2" s="85"/>
    </row>
    <row r="3" spans="1:64">
      <c r="A3" s="85"/>
      <c r="B3" s="85"/>
      <c r="C3" s="85"/>
      <c r="D3" s="85"/>
      <c r="E3" s="85"/>
      <c r="F3" s="86"/>
      <c r="G3" s="87"/>
      <c r="H3" s="85"/>
      <c r="I3" s="85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85"/>
      <c r="AL3" s="85"/>
      <c r="AM3" s="85"/>
      <c r="AN3" s="85"/>
      <c r="AO3" s="85"/>
      <c r="AP3" s="85"/>
      <c r="AQ3" s="85"/>
      <c r="AR3" s="85"/>
      <c r="AS3" s="85"/>
      <c r="AT3" s="85"/>
      <c r="AU3" s="85"/>
      <c r="AV3" s="85"/>
      <c r="AW3" s="85"/>
      <c r="AX3" s="85"/>
      <c r="AY3" s="85"/>
      <c r="AZ3" s="85"/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</row>
    <row r="4" spans="1:64" ht="44.25" customHeight="1">
      <c r="A4" s="212" t="s">
        <v>169</v>
      </c>
      <c r="B4" s="215" t="s">
        <v>170</v>
      </c>
      <c r="C4" s="216"/>
      <c r="D4" s="216"/>
      <c r="E4" s="217"/>
      <c r="F4" s="218" t="s">
        <v>171</v>
      </c>
      <c r="G4" s="221" t="s">
        <v>172</v>
      </c>
      <c r="H4" s="221"/>
      <c r="I4" s="221"/>
      <c r="J4" s="218" t="s">
        <v>173</v>
      </c>
      <c r="K4" s="221" t="s">
        <v>174</v>
      </c>
      <c r="L4" s="221"/>
      <c r="M4" s="221"/>
      <c r="N4" s="218" t="s">
        <v>175</v>
      </c>
      <c r="O4" s="221" t="s">
        <v>176</v>
      </c>
      <c r="P4" s="221"/>
      <c r="Q4" s="221"/>
      <c r="R4" s="221"/>
      <c r="S4" s="218" t="s">
        <v>177</v>
      </c>
      <c r="T4" s="221" t="s">
        <v>178</v>
      </c>
      <c r="U4" s="221"/>
      <c r="V4" s="221"/>
      <c r="W4" s="218" t="s">
        <v>179</v>
      </c>
      <c r="X4" s="221" t="s">
        <v>180</v>
      </c>
      <c r="Y4" s="221"/>
      <c r="Z4" s="221"/>
      <c r="AA4" s="218" t="s">
        <v>181</v>
      </c>
      <c r="AB4" s="221" t="s">
        <v>182</v>
      </c>
      <c r="AC4" s="221"/>
      <c r="AD4" s="221"/>
      <c r="AE4" s="221"/>
      <c r="AF4" s="218" t="s">
        <v>183</v>
      </c>
      <c r="AG4" s="221" t="s">
        <v>184</v>
      </c>
      <c r="AH4" s="221"/>
      <c r="AI4" s="221"/>
      <c r="AJ4" s="218" t="s">
        <v>185</v>
      </c>
      <c r="AK4" s="215" t="s">
        <v>186</v>
      </c>
      <c r="AL4" s="223"/>
      <c r="AM4" s="223"/>
      <c r="AN4" s="232"/>
      <c r="AO4" s="221" t="s">
        <v>187</v>
      </c>
      <c r="AP4" s="221"/>
      <c r="AQ4" s="221"/>
      <c r="AR4" s="221"/>
      <c r="AS4" s="218" t="s">
        <v>188</v>
      </c>
      <c r="AT4" s="215" t="s">
        <v>189</v>
      </c>
      <c r="AU4" s="223"/>
      <c r="AV4" s="223"/>
      <c r="AW4" s="218" t="s">
        <v>190</v>
      </c>
      <c r="AX4" s="215" t="s">
        <v>191</v>
      </c>
      <c r="AY4" s="223"/>
      <c r="AZ4" s="223"/>
      <c r="BA4" s="223"/>
      <c r="BB4" s="224" t="s">
        <v>169</v>
      </c>
      <c r="BC4" s="226" t="s">
        <v>192</v>
      </c>
      <c r="BD4" s="227"/>
      <c r="BE4" s="230" t="s">
        <v>193</v>
      </c>
      <c r="BF4" s="231"/>
      <c r="BG4" s="231"/>
      <c r="BH4" s="231"/>
      <c r="BI4" s="233" t="s">
        <v>194</v>
      </c>
      <c r="BJ4" s="236" t="s">
        <v>195</v>
      </c>
      <c r="BK4" s="222" t="s">
        <v>196</v>
      </c>
      <c r="BL4" s="222" t="s">
        <v>197</v>
      </c>
    </row>
    <row r="5" spans="1:64" ht="60" customHeight="1">
      <c r="A5" s="213"/>
      <c r="B5" s="218" t="s">
        <v>198</v>
      </c>
      <c r="C5" s="218" t="s">
        <v>199</v>
      </c>
      <c r="D5" s="218" t="s">
        <v>200</v>
      </c>
      <c r="E5" s="218" t="s">
        <v>201</v>
      </c>
      <c r="F5" s="219"/>
      <c r="G5" s="218" t="s">
        <v>202</v>
      </c>
      <c r="H5" s="218" t="s">
        <v>203</v>
      </c>
      <c r="I5" s="218" t="s">
        <v>204</v>
      </c>
      <c r="J5" s="219"/>
      <c r="K5" s="218" t="s">
        <v>205</v>
      </c>
      <c r="L5" s="218" t="s">
        <v>206</v>
      </c>
      <c r="M5" s="218" t="s">
        <v>207</v>
      </c>
      <c r="N5" s="219"/>
      <c r="O5" s="218" t="s">
        <v>198</v>
      </c>
      <c r="P5" s="218" t="s">
        <v>199</v>
      </c>
      <c r="Q5" s="218" t="s">
        <v>200</v>
      </c>
      <c r="R5" s="218" t="s">
        <v>201</v>
      </c>
      <c r="S5" s="219"/>
      <c r="T5" s="218" t="s">
        <v>208</v>
      </c>
      <c r="U5" s="218" t="s">
        <v>209</v>
      </c>
      <c r="V5" s="218" t="s">
        <v>210</v>
      </c>
      <c r="W5" s="219"/>
      <c r="X5" s="218" t="s">
        <v>211</v>
      </c>
      <c r="Y5" s="218" t="s">
        <v>212</v>
      </c>
      <c r="Z5" s="218" t="s">
        <v>213</v>
      </c>
      <c r="AA5" s="219"/>
      <c r="AB5" s="218" t="s">
        <v>211</v>
      </c>
      <c r="AC5" s="218" t="s">
        <v>212</v>
      </c>
      <c r="AD5" s="218" t="s">
        <v>213</v>
      </c>
      <c r="AE5" s="218" t="s">
        <v>214</v>
      </c>
      <c r="AF5" s="219"/>
      <c r="AG5" s="218" t="s">
        <v>202</v>
      </c>
      <c r="AH5" s="218" t="s">
        <v>203</v>
      </c>
      <c r="AI5" s="218" t="s">
        <v>204</v>
      </c>
      <c r="AJ5" s="219"/>
      <c r="AK5" s="218" t="s">
        <v>215</v>
      </c>
      <c r="AL5" s="218" t="s">
        <v>216</v>
      </c>
      <c r="AM5" s="218" t="s">
        <v>217</v>
      </c>
      <c r="AN5" s="218" t="s">
        <v>218</v>
      </c>
      <c r="AO5" s="218" t="s">
        <v>198</v>
      </c>
      <c r="AP5" s="218" t="s">
        <v>199</v>
      </c>
      <c r="AQ5" s="218" t="s">
        <v>200</v>
      </c>
      <c r="AR5" s="218" t="s">
        <v>201</v>
      </c>
      <c r="AS5" s="219"/>
      <c r="AT5" s="218" t="s">
        <v>202</v>
      </c>
      <c r="AU5" s="218" t="s">
        <v>203</v>
      </c>
      <c r="AV5" s="218" t="s">
        <v>204</v>
      </c>
      <c r="AW5" s="219"/>
      <c r="AX5" s="218" t="s">
        <v>219</v>
      </c>
      <c r="AY5" s="218" t="s">
        <v>220</v>
      </c>
      <c r="AZ5" s="218" t="s">
        <v>221</v>
      </c>
      <c r="BA5" s="218" t="s">
        <v>222</v>
      </c>
      <c r="BB5" s="225"/>
      <c r="BC5" s="228"/>
      <c r="BD5" s="229"/>
      <c r="BE5" s="239" t="s">
        <v>223</v>
      </c>
      <c r="BF5" s="242" t="s">
        <v>224</v>
      </c>
      <c r="BG5" s="242"/>
      <c r="BH5" s="243" t="s">
        <v>225</v>
      </c>
      <c r="BI5" s="234"/>
      <c r="BJ5" s="237"/>
      <c r="BK5" s="222"/>
      <c r="BL5" s="222"/>
    </row>
    <row r="6" spans="1:64" ht="45" customHeight="1">
      <c r="A6" s="213"/>
      <c r="B6" s="220"/>
      <c r="C6" s="220"/>
      <c r="D6" s="220"/>
      <c r="E6" s="220"/>
      <c r="F6" s="220"/>
      <c r="G6" s="220"/>
      <c r="H6" s="220"/>
      <c r="I6" s="220"/>
      <c r="J6" s="220"/>
      <c r="K6" s="220"/>
      <c r="L6" s="220"/>
      <c r="M6" s="220"/>
      <c r="N6" s="220"/>
      <c r="O6" s="220"/>
      <c r="P6" s="220"/>
      <c r="Q6" s="220"/>
      <c r="R6" s="220"/>
      <c r="S6" s="220"/>
      <c r="T6" s="220"/>
      <c r="U6" s="220"/>
      <c r="V6" s="220"/>
      <c r="W6" s="220"/>
      <c r="X6" s="220"/>
      <c r="Y6" s="220"/>
      <c r="Z6" s="220"/>
      <c r="AA6" s="220"/>
      <c r="AB6" s="220"/>
      <c r="AC6" s="220"/>
      <c r="AD6" s="220"/>
      <c r="AE6" s="220"/>
      <c r="AF6" s="220"/>
      <c r="AG6" s="220"/>
      <c r="AH6" s="220"/>
      <c r="AI6" s="220"/>
      <c r="AJ6" s="220"/>
      <c r="AK6" s="220"/>
      <c r="AL6" s="220"/>
      <c r="AM6" s="220"/>
      <c r="AN6" s="220"/>
      <c r="AO6" s="220"/>
      <c r="AP6" s="220"/>
      <c r="AQ6" s="220"/>
      <c r="AR6" s="220"/>
      <c r="AS6" s="220"/>
      <c r="AT6" s="220"/>
      <c r="AU6" s="220"/>
      <c r="AV6" s="220"/>
      <c r="AW6" s="220"/>
      <c r="AX6" s="220"/>
      <c r="AY6" s="220"/>
      <c r="AZ6" s="220"/>
      <c r="BA6" s="220"/>
      <c r="BB6" s="225"/>
      <c r="BC6" s="244" t="s">
        <v>226</v>
      </c>
      <c r="BD6" s="245"/>
      <c r="BE6" s="240"/>
      <c r="BF6" s="246" t="s">
        <v>227</v>
      </c>
      <c r="BG6" s="246" t="s">
        <v>228</v>
      </c>
      <c r="BH6" s="243"/>
      <c r="BI6" s="234"/>
      <c r="BJ6" s="237"/>
      <c r="BK6" s="222"/>
      <c r="BL6" s="222"/>
    </row>
    <row r="7" spans="1:64" ht="23.1" customHeight="1">
      <c r="A7" s="214"/>
      <c r="B7" s="88">
        <v>1</v>
      </c>
      <c r="C7" s="88">
        <v>2</v>
      </c>
      <c r="D7" s="88">
        <v>3</v>
      </c>
      <c r="E7" s="88">
        <v>4</v>
      </c>
      <c r="F7" s="88">
        <v>5</v>
      </c>
      <c r="G7" s="88">
        <v>6</v>
      </c>
      <c r="H7" s="88">
        <v>7</v>
      </c>
      <c r="I7" s="88">
        <v>8</v>
      </c>
      <c r="J7" s="88">
        <v>9</v>
      </c>
      <c r="K7" s="88">
        <v>10</v>
      </c>
      <c r="L7" s="88">
        <v>11</v>
      </c>
      <c r="M7" s="88">
        <v>12</v>
      </c>
      <c r="N7" s="88">
        <v>13</v>
      </c>
      <c r="O7" s="88">
        <v>14</v>
      </c>
      <c r="P7" s="88">
        <v>15</v>
      </c>
      <c r="Q7" s="88">
        <v>16</v>
      </c>
      <c r="R7" s="88">
        <v>17</v>
      </c>
      <c r="S7" s="88">
        <v>18</v>
      </c>
      <c r="T7" s="88">
        <v>19</v>
      </c>
      <c r="U7" s="88">
        <v>20</v>
      </c>
      <c r="V7" s="88">
        <v>21</v>
      </c>
      <c r="W7" s="88">
        <v>22</v>
      </c>
      <c r="X7" s="88">
        <v>23</v>
      </c>
      <c r="Y7" s="88">
        <v>24</v>
      </c>
      <c r="Z7" s="88">
        <v>25</v>
      </c>
      <c r="AA7" s="88">
        <v>26</v>
      </c>
      <c r="AB7" s="88">
        <v>27</v>
      </c>
      <c r="AC7" s="88">
        <v>28</v>
      </c>
      <c r="AD7" s="88">
        <v>29</v>
      </c>
      <c r="AE7" s="88">
        <v>30</v>
      </c>
      <c r="AF7" s="88">
        <v>31</v>
      </c>
      <c r="AG7" s="88">
        <v>32</v>
      </c>
      <c r="AH7" s="88">
        <v>33</v>
      </c>
      <c r="AI7" s="88">
        <v>34</v>
      </c>
      <c r="AJ7" s="88">
        <v>35</v>
      </c>
      <c r="AK7" s="88">
        <v>36</v>
      </c>
      <c r="AL7" s="88">
        <v>37</v>
      </c>
      <c r="AM7" s="88">
        <v>38</v>
      </c>
      <c r="AN7" s="88">
        <v>39</v>
      </c>
      <c r="AO7" s="88">
        <v>40</v>
      </c>
      <c r="AP7" s="88">
        <v>41</v>
      </c>
      <c r="AQ7" s="88">
        <v>42</v>
      </c>
      <c r="AR7" s="88">
        <v>43</v>
      </c>
      <c r="AS7" s="88">
        <v>44</v>
      </c>
      <c r="AT7" s="88">
        <v>45</v>
      </c>
      <c r="AU7" s="88">
        <v>46</v>
      </c>
      <c r="AV7" s="88">
        <v>47</v>
      </c>
      <c r="AW7" s="88">
        <v>48</v>
      </c>
      <c r="AX7" s="88">
        <v>49</v>
      </c>
      <c r="AY7" s="88">
        <v>50</v>
      </c>
      <c r="AZ7" s="88">
        <v>51</v>
      </c>
      <c r="BA7" s="89">
        <v>52</v>
      </c>
      <c r="BB7" s="225"/>
      <c r="BC7" s="90" t="s">
        <v>229</v>
      </c>
      <c r="BD7" s="91" t="s">
        <v>230</v>
      </c>
      <c r="BE7" s="241"/>
      <c r="BF7" s="246"/>
      <c r="BG7" s="246"/>
      <c r="BH7" s="243"/>
      <c r="BI7" s="235"/>
      <c r="BJ7" s="238"/>
      <c r="BK7" s="222"/>
      <c r="BL7" s="222"/>
    </row>
    <row r="8" spans="1:64">
      <c r="A8" s="249" t="s">
        <v>231</v>
      </c>
      <c r="B8" s="247"/>
      <c r="C8" s="247"/>
      <c r="D8" s="247"/>
      <c r="E8" s="247"/>
      <c r="F8" s="247"/>
      <c r="G8" s="247"/>
      <c r="H8" s="247"/>
      <c r="I8" s="247"/>
      <c r="J8" s="247"/>
      <c r="K8" s="247"/>
      <c r="L8" s="247"/>
      <c r="M8" s="247"/>
      <c r="N8" s="247"/>
      <c r="O8" s="247"/>
      <c r="P8" s="247"/>
      <c r="Q8" s="247"/>
      <c r="R8" s="247"/>
      <c r="S8" s="247" t="s">
        <v>245</v>
      </c>
      <c r="T8" s="247" t="s">
        <v>245</v>
      </c>
      <c r="U8" s="247"/>
      <c r="V8" s="251"/>
      <c r="W8" s="251"/>
      <c r="X8" s="247"/>
      <c r="Y8" s="247"/>
      <c r="Z8" s="247"/>
      <c r="AA8" s="251"/>
      <c r="AB8" s="251"/>
      <c r="AC8" s="251"/>
      <c r="AD8" s="247"/>
      <c r="AE8" s="247"/>
      <c r="AF8" s="247"/>
      <c r="AG8" s="247"/>
      <c r="AH8" s="247"/>
      <c r="AI8" s="251"/>
      <c r="AJ8" s="247"/>
      <c r="AK8" s="251"/>
      <c r="AL8" s="251"/>
      <c r="AM8" s="251"/>
      <c r="AN8" s="251"/>
      <c r="AO8" s="247"/>
      <c r="AP8" s="247"/>
      <c r="AQ8" s="253" t="s">
        <v>238</v>
      </c>
      <c r="AR8" s="253" t="s">
        <v>238</v>
      </c>
      <c r="AS8" s="247" t="s">
        <v>245</v>
      </c>
      <c r="AT8" s="253" t="s">
        <v>245</v>
      </c>
      <c r="AU8" s="253" t="s">
        <v>245</v>
      </c>
      <c r="AV8" s="253" t="s">
        <v>245</v>
      </c>
      <c r="AW8" s="253" t="s">
        <v>245</v>
      </c>
      <c r="AX8" s="253" t="s">
        <v>245</v>
      </c>
      <c r="AY8" s="253" t="s">
        <v>245</v>
      </c>
      <c r="AZ8" s="253" t="s">
        <v>245</v>
      </c>
      <c r="BA8" s="253" t="s">
        <v>245</v>
      </c>
      <c r="BB8" s="249" t="s">
        <v>231</v>
      </c>
      <c r="BC8" s="258">
        <v>39</v>
      </c>
      <c r="BD8" s="254">
        <f>BC8*36</f>
        <v>1404</v>
      </c>
      <c r="BE8" s="258">
        <v>0</v>
      </c>
      <c r="BF8" s="254">
        <v>0</v>
      </c>
      <c r="BG8" s="254">
        <v>0</v>
      </c>
      <c r="BH8" s="254">
        <v>0</v>
      </c>
      <c r="BI8" s="254">
        <v>2</v>
      </c>
      <c r="BJ8" s="254">
        <v>0</v>
      </c>
      <c r="BK8" s="254">
        <v>11</v>
      </c>
      <c r="BL8" s="256">
        <f>SUM(BC8,BE8:BK9)</f>
        <v>52</v>
      </c>
    </row>
    <row r="9" spans="1:64">
      <c r="A9" s="250"/>
      <c r="B9" s="248"/>
      <c r="C9" s="248"/>
      <c r="D9" s="248"/>
      <c r="E9" s="248"/>
      <c r="F9" s="248"/>
      <c r="G9" s="248"/>
      <c r="H9" s="248"/>
      <c r="I9" s="248"/>
      <c r="J9" s="248"/>
      <c r="K9" s="248"/>
      <c r="L9" s="248"/>
      <c r="M9" s="248"/>
      <c r="N9" s="248"/>
      <c r="O9" s="248"/>
      <c r="P9" s="248"/>
      <c r="Q9" s="248"/>
      <c r="R9" s="248"/>
      <c r="S9" s="248"/>
      <c r="T9" s="248"/>
      <c r="U9" s="248"/>
      <c r="V9" s="252"/>
      <c r="W9" s="252"/>
      <c r="X9" s="248"/>
      <c r="Y9" s="248"/>
      <c r="Z9" s="248"/>
      <c r="AA9" s="252"/>
      <c r="AB9" s="252"/>
      <c r="AC9" s="252"/>
      <c r="AD9" s="248"/>
      <c r="AE9" s="248"/>
      <c r="AF9" s="248"/>
      <c r="AG9" s="248"/>
      <c r="AH9" s="248"/>
      <c r="AI9" s="252"/>
      <c r="AJ9" s="248"/>
      <c r="AK9" s="252"/>
      <c r="AL9" s="252"/>
      <c r="AM9" s="252"/>
      <c r="AN9" s="252"/>
      <c r="AO9" s="248"/>
      <c r="AP9" s="248"/>
      <c r="AQ9" s="260"/>
      <c r="AR9" s="260"/>
      <c r="AS9" s="248"/>
      <c r="AT9" s="252"/>
      <c r="AU9" s="252"/>
      <c r="AV9" s="252"/>
      <c r="AW9" s="252"/>
      <c r="AX9" s="252"/>
      <c r="AY9" s="252"/>
      <c r="AZ9" s="252"/>
      <c r="BA9" s="252"/>
      <c r="BB9" s="250"/>
      <c r="BC9" s="259"/>
      <c r="BD9" s="255"/>
      <c r="BE9" s="259"/>
      <c r="BF9" s="255"/>
      <c r="BG9" s="255"/>
      <c r="BH9" s="255"/>
      <c r="BI9" s="255"/>
      <c r="BJ9" s="255"/>
      <c r="BK9" s="255"/>
      <c r="BL9" s="257"/>
    </row>
    <row r="10" spans="1:64">
      <c r="A10" s="249" t="s">
        <v>232</v>
      </c>
      <c r="B10" s="247"/>
      <c r="C10" s="247"/>
      <c r="D10" s="247"/>
      <c r="E10" s="247"/>
      <c r="F10" s="247"/>
      <c r="G10" s="247"/>
      <c r="H10" s="247"/>
      <c r="I10" s="247"/>
      <c r="J10" s="247"/>
      <c r="K10" s="247"/>
      <c r="L10" s="247"/>
      <c r="M10" s="247"/>
      <c r="N10" s="247"/>
      <c r="O10" s="247"/>
      <c r="P10" s="247"/>
      <c r="Q10" s="247"/>
      <c r="R10" s="261"/>
      <c r="S10" s="247" t="s">
        <v>245</v>
      </c>
      <c r="T10" s="247" t="s">
        <v>245</v>
      </c>
      <c r="U10" s="247"/>
      <c r="V10" s="247"/>
      <c r="W10" s="247"/>
      <c r="X10" s="247"/>
      <c r="Y10" s="247"/>
      <c r="Z10" s="247"/>
      <c r="AA10" s="247"/>
      <c r="AB10" s="247"/>
      <c r="AC10" s="247"/>
      <c r="AD10" s="247"/>
      <c r="AE10" s="247"/>
      <c r="AF10" s="247"/>
      <c r="AG10" s="247"/>
      <c r="AH10" s="134"/>
      <c r="AI10" s="247" t="s">
        <v>238</v>
      </c>
      <c r="AJ10" s="129" t="s">
        <v>238</v>
      </c>
      <c r="AK10" s="247" t="s">
        <v>240</v>
      </c>
      <c r="AL10" s="247" t="s">
        <v>240</v>
      </c>
      <c r="AM10" s="247" t="s">
        <v>240</v>
      </c>
      <c r="AN10" s="247" t="s">
        <v>240</v>
      </c>
      <c r="AO10" s="247" t="s">
        <v>240</v>
      </c>
      <c r="AP10" s="247" t="s">
        <v>240</v>
      </c>
      <c r="AQ10" s="247" t="s">
        <v>240</v>
      </c>
      <c r="AR10" s="247" t="s">
        <v>240</v>
      </c>
      <c r="AS10" s="128" t="s">
        <v>240</v>
      </c>
      <c r="AT10" s="253" t="s">
        <v>245</v>
      </c>
      <c r="AU10" s="253" t="s">
        <v>245</v>
      </c>
      <c r="AV10" s="253" t="s">
        <v>245</v>
      </c>
      <c r="AW10" s="253" t="s">
        <v>245</v>
      </c>
      <c r="AX10" s="253" t="s">
        <v>245</v>
      </c>
      <c r="AY10" s="253" t="s">
        <v>245</v>
      </c>
      <c r="AZ10" s="253" t="s">
        <v>245</v>
      </c>
      <c r="BA10" s="253" t="s">
        <v>245</v>
      </c>
      <c r="BB10" s="249" t="s">
        <v>232</v>
      </c>
      <c r="BC10" s="258">
        <v>30.5</v>
      </c>
      <c r="BD10" s="254">
        <f t="shared" ref="BD10" si="0">BC10*36</f>
        <v>1098</v>
      </c>
      <c r="BE10" s="254">
        <v>9</v>
      </c>
      <c r="BF10" s="254">
        <v>0</v>
      </c>
      <c r="BG10" s="254">
        <v>0</v>
      </c>
      <c r="BH10" s="254">
        <v>0</v>
      </c>
      <c r="BI10" s="254">
        <v>2</v>
      </c>
      <c r="BJ10" s="254">
        <v>0</v>
      </c>
      <c r="BK10" s="254">
        <v>10.5</v>
      </c>
      <c r="BL10" s="256">
        <f t="shared" ref="BL10" si="1">SUM(BC10,BE10:BK11)</f>
        <v>52</v>
      </c>
    </row>
    <row r="11" spans="1:64">
      <c r="A11" s="250"/>
      <c r="B11" s="248"/>
      <c r="C11" s="248"/>
      <c r="D11" s="248"/>
      <c r="E11" s="248"/>
      <c r="F11" s="248"/>
      <c r="G11" s="248"/>
      <c r="H11" s="248"/>
      <c r="I11" s="248"/>
      <c r="J11" s="248"/>
      <c r="K11" s="248"/>
      <c r="L11" s="248"/>
      <c r="M11" s="248"/>
      <c r="N11" s="248"/>
      <c r="O11" s="248"/>
      <c r="P11" s="248"/>
      <c r="Q11" s="248"/>
      <c r="R11" s="262"/>
      <c r="S11" s="248"/>
      <c r="T11" s="248"/>
      <c r="U11" s="248"/>
      <c r="V11" s="248"/>
      <c r="W11" s="248"/>
      <c r="X11" s="248"/>
      <c r="Y11" s="248"/>
      <c r="Z11" s="248"/>
      <c r="AA11" s="248"/>
      <c r="AB11" s="248"/>
      <c r="AC11" s="248"/>
      <c r="AD11" s="248"/>
      <c r="AE11" s="248"/>
      <c r="AF11" s="248"/>
      <c r="AG11" s="248"/>
      <c r="AH11" s="133" t="s">
        <v>238</v>
      </c>
      <c r="AI11" s="248"/>
      <c r="AJ11" s="128" t="s">
        <v>240</v>
      </c>
      <c r="AK11" s="248"/>
      <c r="AL11" s="248"/>
      <c r="AM11" s="248"/>
      <c r="AN11" s="248"/>
      <c r="AO11" s="248"/>
      <c r="AP11" s="248"/>
      <c r="AQ11" s="248"/>
      <c r="AR11" s="248"/>
      <c r="AS11" s="128" t="s">
        <v>245</v>
      </c>
      <c r="AT11" s="252"/>
      <c r="AU11" s="252"/>
      <c r="AV11" s="252"/>
      <c r="AW11" s="252"/>
      <c r="AX11" s="252"/>
      <c r="AY11" s="252"/>
      <c r="AZ11" s="252"/>
      <c r="BA11" s="252"/>
      <c r="BB11" s="250"/>
      <c r="BC11" s="259"/>
      <c r="BD11" s="255"/>
      <c r="BE11" s="255"/>
      <c r="BF11" s="255"/>
      <c r="BG11" s="255"/>
      <c r="BH11" s="255"/>
      <c r="BI11" s="255"/>
      <c r="BJ11" s="255"/>
      <c r="BK11" s="255"/>
      <c r="BL11" s="257"/>
    </row>
    <row r="12" spans="1:64">
      <c r="A12" s="249" t="s">
        <v>233</v>
      </c>
      <c r="B12" s="247"/>
      <c r="C12" s="247"/>
      <c r="D12" s="247"/>
      <c r="E12" s="247"/>
      <c r="F12" s="247"/>
      <c r="G12" s="247"/>
      <c r="H12" s="247"/>
      <c r="I12" s="247"/>
      <c r="J12" s="247"/>
      <c r="K12" s="247"/>
      <c r="L12" s="247"/>
      <c r="M12" s="247"/>
      <c r="N12" s="247"/>
      <c r="O12" s="247"/>
      <c r="P12" s="247"/>
      <c r="Q12" s="247" t="s">
        <v>238</v>
      </c>
      <c r="R12" s="247" t="s">
        <v>238</v>
      </c>
      <c r="S12" s="247" t="s">
        <v>245</v>
      </c>
      <c r="T12" s="247" t="s">
        <v>245</v>
      </c>
      <c r="U12" s="247"/>
      <c r="V12" s="247"/>
      <c r="W12" s="247"/>
      <c r="X12" s="247"/>
      <c r="Y12" s="247"/>
      <c r="Z12" s="247"/>
      <c r="AA12" s="247"/>
      <c r="AB12" s="247"/>
      <c r="AC12" s="247"/>
      <c r="AD12" s="247"/>
      <c r="AE12" s="247"/>
      <c r="AF12" s="247"/>
      <c r="AG12" s="253"/>
      <c r="AH12" s="253"/>
      <c r="AI12" s="253"/>
      <c r="AJ12" s="253"/>
      <c r="AK12" s="253"/>
      <c r="AL12" s="253"/>
      <c r="AM12" s="253"/>
      <c r="AN12" s="134"/>
      <c r="AO12" s="128" t="s">
        <v>238</v>
      </c>
      <c r="AP12" s="247" t="s">
        <v>240</v>
      </c>
      <c r="AQ12" s="131" t="s">
        <v>240</v>
      </c>
      <c r="AR12" s="247" t="s">
        <v>272</v>
      </c>
      <c r="AS12" s="128" t="s">
        <v>272</v>
      </c>
      <c r="AT12" s="253" t="s">
        <v>245</v>
      </c>
      <c r="AU12" s="253" t="s">
        <v>245</v>
      </c>
      <c r="AV12" s="253" t="s">
        <v>245</v>
      </c>
      <c r="AW12" s="253" t="s">
        <v>245</v>
      </c>
      <c r="AX12" s="253" t="s">
        <v>245</v>
      </c>
      <c r="AY12" s="253" t="s">
        <v>245</v>
      </c>
      <c r="AZ12" s="253" t="s">
        <v>245</v>
      </c>
      <c r="BA12" s="253" t="s">
        <v>245</v>
      </c>
      <c r="BB12" s="249" t="s">
        <v>233</v>
      </c>
      <c r="BC12" s="258">
        <v>34.5</v>
      </c>
      <c r="BD12" s="254">
        <f t="shared" ref="BD12" si="2">BC12*36</f>
        <v>1242</v>
      </c>
      <c r="BE12" s="254">
        <v>2</v>
      </c>
      <c r="BF12" s="254">
        <v>2</v>
      </c>
      <c r="BG12" s="254">
        <v>0</v>
      </c>
      <c r="BH12" s="254">
        <v>0</v>
      </c>
      <c r="BI12" s="254">
        <v>3</v>
      </c>
      <c r="BJ12" s="254">
        <v>0</v>
      </c>
      <c r="BK12" s="254">
        <v>10.5</v>
      </c>
      <c r="BL12" s="256">
        <f t="shared" ref="BL12" si="3">SUM(BC12,BE12:BK13)</f>
        <v>52</v>
      </c>
    </row>
    <row r="13" spans="1:64">
      <c r="A13" s="250"/>
      <c r="B13" s="248"/>
      <c r="C13" s="248"/>
      <c r="D13" s="248"/>
      <c r="E13" s="248"/>
      <c r="F13" s="248"/>
      <c r="G13" s="248"/>
      <c r="H13" s="248"/>
      <c r="I13" s="248"/>
      <c r="J13" s="248"/>
      <c r="K13" s="248"/>
      <c r="L13" s="248"/>
      <c r="M13" s="248"/>
      <c r="N13" s="248"/>
      <c r="O13" s="248"/>
      <c r="P13" s="248"/>
      <c r="Q13" s="248"/>
      <c r="R13" s="248"/>
      <c r="S13" s="248"/>
      <c r="T13" s="248"/>
      <c r="U13" s="248"/>
      <c r="V13" s="248"/>
      <c r="W13" s="248"/>
      <c r="X13" s="248"/>
      <c r="Y13" s="248"/>
      <c r="Z13" s="248"/>
      <c r="AA13" s="248"/>
      <c r="AB13" s="248"/>
      <c r="AC13" s="248"/>
      <c r="AD13" s="248"/>
      <c r="AE13" s="248"/>
      <c r="AF13" s="248"/>
      <c r="AG13" s="252" t="s">
        <v>240</v>
      </c>
      <c r="AH13" s="252"/>
      <c r="AI13" s="252"/>
      <c r="AJ13" s="252"/>
      <c r="AK13" s="252"/>
      <c r="AL13" s="252"/>
      <c r="AM13" s="252"/>
      <c r="AN13" s="133" t="s">
        <v>238</v>
      </c>
      <c r="AO13" s="128" t="s">
        <v>240</v>
      </c>
      <c r="AP13" s="248"/>
      <c r="AQ13" s="132" t="s">
        <v>266</v>
      </c>
      <c r="AR13" s="248"/>
      <c r="AS13" s="129" t="s">
        <v>245</v>
      </c>
      <c r="AT13" s="252"/>
      <c r="AU13" s="252"/>
      <c r="AV13" s="252"/>
      <c r="AW13" s="252"/>
      <c r="AX13" s="252"/>
      <c r="AY13" s="252"/>
      <c r="AZ13" s="252"/>
      <c r="BA13" s="252"/>
      <c r="BB13" s="250"/>
      <c r="BC13" s="259"/>
      <c r="BD13" s="255"/>
      <c r="BE13" s="255"/>
      <c r="BF13" s="255"/>
      <c r="BG13" s="255"/>
      <c r="BH13" s="255"/>
      <c r="BI13" s="255"/>
      <c r="BJ13" s="255"/>
      <c r="BK13" s="255"/>
      <c r="BL13" s="257"/>
    </row>
    <row r="14" spans="1:64">
      <c r="A14" s="249" t="s">
        <v>234</v>
      </c>
      <c r="B14" s="247"/>
      <c r="C14" s="247"/>
      <c r="D14" s="247"/>
      <c r="E14" s="247"/>
      <c r="F14" s="247"/>
      <c r="G14" s="247"/>
      <c r="H14" s="247"/>
      <c r="I14" s="247"/>
      <c r="J14" s="247"/>
      <c r="K14" s="247"/>
      <c r="L14" s="247"/>
      <c r="M14" s="247"/>
      <c r="N14" s="247"/>
      <c r="O14" s="247"/>
      <c r="P14" s="247"/>
      <c r="Q14" s="247"/>
      <c r="R14" s="247" t="s">
        <v>238</v>
      </c>
      <c r="S14" s="247" t="s">
        <v>245</v>
      </c>
      <c r="T14" s="247" t="s">
        <v>245</v>
      </c>
      <c r="U14" s="253"/>
      <c r="V14" s="253"/>
      <c r="W14" s="253"/>
      <c r="X14" s="253"/>
      <c r="Y14" s="253"/>
      <c r="Z14" s="253"/>
      <c r="AA14" s="253"/>
      <c r="AB14" s="253"/>
      <c r="AC14" s="253"/>
      <c r="AD14" s="253"/>
      <c r="AE14" s="253"/>
      <c r="AF14" s="253"/>
      <c r="AG14" s="253"/>
      <c r="AH14" s="253"/>
      <c r="AI14" s="253"/>
      <c r="AJ14" s="253"/>
      <c r="AK14" s="253"/>
      <c r="AL14" s="247" t="s">
        <v>238</v>
      </c>
      <c r="AM14" s="247" t="s">
        <v>240</v>
      </c>
      <c r="AN14" s="247" t="s">
        <v>272</v>
      </c>
      <c r="AO14" s="247" t="s">
        <v>272</v>
      </c>
      <c r="AP14" s="247" t="s">
        <v>272</v>
      </c>
      <c r="AQ14" s="247" t="s">
        <v>272</v>
      </c>
      <c r="AR14" s="247" t="s">
        <v>272</v>
      </c>
      <c r="AS14" s="247" t="s">
        <v>245</v>
      </c>
      <c r="AT14" s="253" t="s">
        <v>245</v>
      </c>
      <c r="AU14" s="253" t="s">
        <v>245</v>
      </c>
      <c r="AV14" s="253" t="s">
        <v>245</v>
      </c>
      <c r="AW14" s="253" t="s">
        <v>245</v>
      </c>
      <c r="AX14" s="253" t="s">
        <v>245</v>
      </c>
      <c r="AY14" s="253" t="s">
        <v>245</v>
      </c>
      <c r="AZ14" s="253" t="s">
        <v>245</v>
      </c>
      <c r="BA14" s="253" t="s">
        <v>245</v>
      </c>
      <c r="BB14" s="249" t="s">
        <v>234</v>
      </c>
      <c r="BC14" s="258">
        <v>33</v>
      </c>
      <c r="BD14" s="254">
        <f t="shared" ref="BD14" si="4">BC14*36</f>
        <v>1188</v>
      </c>
      <c r="BE14" s="254">
        <v>1</v>
      </c>
      <c r="BF14" s="254">
        <v>5</v>
      </c>
      <c r="BG14" s="254">
        <v>0</v>
      </c>
      <c r="BH14" s="254">
        <v>0</v>
      </c>
      <c r="BI14" s="254">
        <v>2</v>
      </c>
      <c r="BJ14" s="254">
        <v>0</v>
      </c>
      <c r="BK14" s="254">
        <v>11</v>
      </c>
      <c r="BL14" s="256">
        <f t="shared" ref="BL14" si="5">SUM(BC14,BE14:BK15)</f>
        <v>52</v>
      </c>
    </row>
    <row r="15" spans="1:64">
      <c r="A15" s="250"/>
      <c r="B15" s="248"/>
      <c r="C15" s="248"/>
      <c r="D15" s="248"/>
      <c r="E15" s="248"/>
      <c r="F15" s="248"/>
      <c r="G15" s="248"/>
      <c r="H15" s="248"/>
      <c r="I15" s="248"/>
      <c r="J15" s="248"/>
      <c r="K15" s="248"/>
      <c r="L15" s="248"/>
      <c r="M15" s="248"/>
      <c r="N15" s="248"/>
      <c r="O15" s="248"/>
      <c r="P15" s="248"/>
      <c r="Q15" s="248"/>
      <c r="R15" s="248"/>
      <c r="S15" s="248"/>
      <c r="T15" s="248"/>
      <c r="U15" s="252"/>
      <c r="V15" s="252"/>
      <c r="W15" s="252"/>
      <c r="X15" s="252"/>
      <c r="Y15" s="252"/>
      <c r="Z15" s="252"/>
      <c r="AA15" s="252"/>
      <c r="AB15" s="252"/>
      <c r="AC15" s="252"/>
      <c r="AD15" s="252"/>
      <c r="AE15" s="252"/>
      <c r="AF15" s="252"/>
      <c r="AG15" s="252"/>
      <c r="AH15" s="252"/>
      <c r="AI15" s="252"/>
      <c r="AJ15" s="252"/>
      <c r="AK15" s="252"/>
      <c r="AL15" s="248"/>
      <c r="AM15" s="248"/>
      <c r="AN15" s="248"/>
      <c r="AO15" s="248"/>
      <c r="AP15" s="248"/>
      <c r="AQ15" s="248"/>
      <c r="AR15" s="248"/>
      <c r="AS15" s="248"/>
      <c r="AT15" s="252"/>
      <c r="AU15" s="252"/>
      <c r="AV15" s="252"/>
      <c r="AW15" s="252"/>
      <c r="AX15" s="252"/>
      <c r="AY15" s="252"/>
      <c r="AZ15" s="252"/>
      <c r="BA15" s="252"/>
      <c r="BB15" s="250"/>
      <c r="BC15" s="259"/>
      <c r="BD15" s="255"/>
      <c r="BE15" s="255"/>
      <c r="BF15" s="255"/>
      <c r="BG15" s="255"/>
      <c r="BH15" s="255"/>
      <c r="BI15" s="255"/>
      <c r="BJ15" s="255"/>
      <c r="BK15" s="255"/>
      <c r="BL15" s="257"/>
    </row>
    <row r="16" spans="1:64">
      <c r="A16" s="249" t="s">
        <v>235</v>
      </c>
      <c r="B16" s="247"/>
      <c r="C16" s="247"/>
      <c r="D16" s="247"/>
      <c r="E16" s="247"/>
      <c r="F16" s="247"/>
      <c r="G16" s="247"/>
      <c r="H16" s="247"/>
      <c r="I16" s="247"/>
      <c r="J16" s="247"/>
      <c r="K16" s="247"/>
      <c r="L16" s="247"/>
      <c r="M16" s="247"/>
      <c r="N16" s="247"/>
      <c r="O16" s="247"/>
      <c r="P16" s="247" t="s">
        <v>272</v>
      </c>
      <c r="Q16" s="247" t="s">
        <v>272</v>
      </c>
      <c r="R16" s="247" t="s">
        <v>272</v>
      </c>
      <c r="S16" s="247" t="s">
        <v>245</v>
      </c>
      <c r="T16" s="247" t="s">
        <v>245</v>
      </c>
      <c r="U16" s="247"/>
      <c r="V16" s="247"/>
      <c r="W16" s="247"/>
      <c r="X16" s="247"/>
      <c r="Y16" s="247"/>
      <c r="Z16" s="247"/>
      <c r="AA16" s="247"/>
      <c r="AB16" s="247"/>
      <c r="AC16" s="247" t="s">
        <v>272</v>
      </c>
      <c r="AD16" s="247" t="s">
        <v>272</v>
      </c>
      <c r="AE16" s="247" t="s">
        <v>272</v>
      </c>
      <c r="AF16" s="247" t="s">
        <v>272</v>
      </c>
      <c r="AG16" s="247" t="s">
        <v>272</v>
      </c>
      <c r="AH16" s="247" t="s">
        <v>272</v>
      </c>
      <c r="AI16" s="247" t="s">
        <v>241</v>
      </c>
      <c r="AJ16" s="247" t="s">
        <v>241</v>
      </c>
      <c r="AK16" s="253" t="s">
        <v>241</v>
      </c>
      <c r="AL16" s="253" t="s">
        <v>241</v>
      </c>
      <c r="AM16" s="263" t="s">
        <v>247</v>
      </c>
      <c r="AN16" s="263" t="s">
        <v>247</v>
      </c>
      <c r="AO16" s="263" t="s">
        <v>247</v>
      </c>
      <c r="AP16" s="263" t="s">
        <v>247</v>
      </c>
      <c r="AQ16" s="247" t="s">
        <v>233</v>
      </c>
      <c r="AR16" s="247" t="s">
        <v>233</v>
      </c>
      <c r="AS16" s="247"/>
      <c r="AT16" s="247"/>
      <c r="AU16" s="247"/>
      <c r="AV16" s="247"/>
      <c r="AW16" s="247"/>
      <c r="AX16" s="247"/>
      <c r="AY16" s="247"/>
      <c r="AZ16" s="247"/>
      <c r="BA16" s="247"/>
      <c r="BB16" s="249" t="s">
        <v>235</v>
      </c>
      <c r="BC16" s="258">
        <v>22</v>
      </c>
      <c r="BD16" s="254">
        <f t="shared" ref="BD16" si="6">BC16*36</f>
        <v>792</v>
      </c>
      <c r="BE16" s="254">
        <v>0</v>
      </c>
      <c r="BF16" s="254">
        <v>9</v>
      </c>
      <c r="BG16" s="254">
        <v>4</v>
      </c>
      <c r="BH16" s="254">
        <v>4</v>
      </c>
      <c r="BI16" s="254">
        <v>0</v>
      </c>
      <c r="BJ16" s="254">
        <v>2</v>
      </c>
      <c r="BK16" s="254">
        <v>2</v>
      </c>
      <c r="BL16" s="256">
        <f t="shared" ref="BL16" si="7">SUM(BC16,BE16:BK17)</f>
        <v>43</v>
      </c>
    </row>
    <row r="17" spans="1:64">
      <c r="A17" s="250"/>
      <c r="B17" s="248"/>
      <c r="C17" s="248"/>
      <c r="D17" s="248"/>
      <c r="E17" s="248"/>
      <c r="F17" s="248"/>
      <c r="G17" s="248"/>
      <c r="H17" s="248"/>
      <c r="I17" s="248"/>
      <c r="J17" s="248"/>
      <c r="K17" s="248"/>
      <c r="L17" s="248"/>
      <c r="M17" s="248"/>
      <c r="N17" s="248"/>
      <c r="O17" s="248"/>
      <c r="P17" s="248"/>
      <c r="Q17" s="248"/>
      <c r="R17" s="248"/>
      <c r="S17" s="248"/>
      <c r="T17" s="248"/>
      <c r="U17" s="248"/>
      <c r="V17" s="248"/>
      <c r="W17" s="248"/>
      <c r="X17" s="248"/>
      <c r="Y17" s="248"/>
      <c r="Z17" s="248"/>
      <c r="AA17" s="248"/>
      <c r="AB17" s="248"/>
      <c r="AC17" s="248"/>
      <c r="AD17" s="248"/>
      <c r="AE17" s="248"/>
      <c r="AF17" s="248"/>
      <c r="AG17" s="248"/>
      <c r="AH17" s="248"/>
      <c r="AI17" s="248"/>
      <c r="AJ17" s="248"/>
      <c r="AK17" s="252"/>
      <c r="AL17" s="252"/>
      <c r="AM17" s="264"/>
      <c r="AN17" s="264"/>
      <c r="AO17" s="264"/>
      <c r="AP17" s="264"/>
      <c r="AQ17" s="248"/>
      <c r="AR17" s="248"/>
      <c r="AS17" s="248"/>
      <c r="AT17" s="248"/>
      <c r="AU17" s="248"/>
      <c r="AV17" s="248"/>
      <c r="AW17" s="248"/>
      <c r="AX17" s="248"/>
      <c r="AY17" s="248"/>
      <c r="AZ17" s="248"/>
      <c r="BA17" s="248"/>
      <c r="BB17" s="250"/>
      <c r="BC17" s="259"/>
      <c r="BD17" s="255"/>
      <c r="BE17" s="255"/>
      <c r="BF17" s="255"/>
      <c r="BG17" s="255"/>
      <c r="BH17" s="255"/>
      <c r="BI17" s="255"/>
      <c r="BJ17" s="255"/>
      <c r="BK17" s="255"/>
      <c r="BL17" s="257"/>
    </row>
    <row r="18" spans="1:64" ht="18" customHeight="1">
      <c r="A18" s="85"/>
      <c r="B18" s="85"/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92" t="s">
        <v>1</v>
      </c>
      <c r="BC18" s="130">
        <f>SUM(BC8:BC17)</f>
        <v>159</v>
      </c>
      <c r="BD18" s="130">
        <f t="shared" ref="BD18:BL18" si="8">SUM(BD8:BD17)</f>
        <v>5724</v>
      </c>
      <c r="BE18" s="130">
        <f t="shared" si="8"/>
        <v>12</v>
      </c>
      <c r="BF18" s="130">
        <f t="shared" si="8"/>
        <v>16</v>
      </c>
      <c r="BG18" s="130">
        <f t="shared" si="8"/>
        <v>4</v>
      </c>
      <c r="BH18" s="130">
        <f t="shared" si="8"/>
        <v>4</v>
      </c>
      <c r="BI18" s="130">
        <f t="shared" si="8"/>
        <v>9</v>
      </c>
      <c r="BJ18" s="130">
        <f t="shared" si="8"/>
        <v>2</v>
      </c>
      <c r="BK18" s="130">
        <f t="shared" si="8"/>
        <v>45</v>
      </c>
      <c r="BL18" s="130">
        <f t="shared" si="8"/>
        <v>251</v>
      </c>
    </row>
    <row r="19" spans="1:64" ht="13.5" thickBot="1">
      <c r="A19" s="93" t="s">
        <v>236</v>
      </c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  <c r="V19" s="94"/>
      <c r="W19" s="94"/>
      <c r="X19" s="94"/>
      <c r="Y19" s="94"/>
      <c r="Z19" s="94"/>
      <c r="AA19" s="94"/>
      <c r="AB19" s="94"/>
      <c r="AC19" s="94"/>
      <c r="AD19" s="94"/>
      <c r="AE19" s="94"/>
      <c r="AF19" s="94"/>
      <c r="AG19" s="94"/>
      <c r="AH19" s="94"/>
      <c r="AI19" s="94"/>
      <c r="AJ19" s="94"/>
      <c r="AK19" s="94"/>
      <c r="AL19" s="94"/>
      <c r="AM19" s="94"/>
      <c r="AN19" s="94"/>
      <c r="AO19" s="94"/>
      <c r="AP19" s="94"/>
      <c r="AQ19" s="94"/>
      <c r="AR19" s="94"/>
      <c r="AS19" s="94"/>
      <c r="AT19" s="94"/>
      <c r="AU19" s="94"/>
      <c r="AV19" s="95"/>
      <c r="AW19" s="95"/>
      <c r="AX19" s="95"/>
      <c r="AY19" s="95"/>
      <c r="AZ19" s="95"/>
      <c r="BA19" s="95"/>
      <c r="BB19" s="95"/>
      <c r="BC19" s="95"/>
      <c r="BD19" s="95"/>
      <c r="BE19" s="94"/>
      <c r="BF19" s="94"/>
      <c r="BG19" s="94"/>
      <c r="BH19" s="96"/>
      <c r="BI19" s="96"/>
      <c r="BJ19" s="96"/>
      <c r="BK19" s="96"/>
      <c r="BL19" s="94"/>
    </row>
    <row r="20" spans="1:64" ht="13.5" thickBot="1">
      <c r="A20" s="94"/>
      <c r="B20" s="94"/>
      <c r="C20" s="94"/>
      <c r="D20" s="94"/>
      <c r="E20" s="94"/>
      <c r="F20" s="94"/>
      <c r="G20" s="97"/>
      <c r="H20" s="98" t="s">
        <v>237</v>
      </c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9" t="s">
        <v>238</v>
      </c>
      <c r="U20" s="98" t="s">
        <v>239</v>
      </c>
      <c r="V20" s="94"/>
      <c r="W20" s="94"/>
      <c r="X20" s="94"/>
      <c r="Y20" s="94"/>
      <c r="Z20" s="94"/>
      <c r="AA20" s="94"/>
      <c r="AB20" s="94"/>
      <c r="AC20" s="94"/>
      <c r="AD20" s="94"/>
      <c r="AE20" s="94"/>
      <c r="AF20" s="99" t="s">
        <v>240</v>
      </c>
      <c r="AG20" s="268" t="s">
        <v>223</v>
      </c>
      <c r="AH20" s="268"/>
      <c r="AI20" s="268"/>
      <c r="AJ20" s="268"/>
      <c r="AK20" s="268"/>
      <c r="AL20" s="268"/>
      <c r="AM20" s="268"/>
      <c r="AN20" s="268"/>
      <c r="AO20" s="268"/>
      <c r="AQ20" s="85"/>
      <c r="AR20" s="85"/>
      <c r="AS20" s="94"/>
      <c r="AT20" s="99" t="s">
        <v>241</v>
      </c>
      <c r="AU20" s="269" t="s">
        <v>242</v>
      </c>
      <c r="AV20" s="269"/>
      <c r="AW20" s="269"/>
      <c r="AX20" s="269"/>
      <c r="AY20" s="269"/>
      <c r="AZ20" s="269"/>
      <c r="BA20" s="269"/>
      <c r="BB20" s="269"/>
      <c r="BE20" s="94"/>
      <c r="BF20" s="94"/>
      <c r="BG20" s="94"/>
      <c r="BH20" s="94"/>
      <c r="BI20" s="94"/>
      <c r="BJ20" s="94"/>
      <c r="BK20" s="94"/>
      <c r="BL20" s="94"/>
    </row>
    <row r="21" spans="1:64">
      <c r="A21" s="94"/>
      <c r="B21" s="94"/>
      <c r="C21" s="94"/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  <c r="Z21" s="94"/>
      <c r="AA21" s="94"/>
      <c r="AB21" s="94"/>
      <c r="AC21" s="94"/>
      <c r="AD21" s="94"/>
      <c r="AE21" s="94"/>
      <c r="AF21" s="94"/>
      <c r="AG21" s="268"/>
      <c r="AH21" s="268"/>
      <c r="AI21" s="268"/>
      <c r="AJ21" s="268"/>
      <c r="AK21" s="268"/>
      <c r="AL21" s="268"/>
      <c r="AM21" s="268"/>
      <c r="AN21" s="268"/>
      <c r="AO21" s="268"/>
      <c r="AQ21" s="85"/>
      <c r="AR21" s="85"/>
      <c r="AS21" s="94"/>
      <c r="AT21" s="94"/>
      <c r="AU21" s="269"/>
      <c r="AV21" s="269"/>
      <c r="AW21" s="269"/>
      <c r="AX21" s="269"/>
      <c r="AY21" s="269"/>
      <c r="AZ21" s="269"/>
      <c r="BA21" s="269"/>
      <c r="BB21" s="269"/>
      <c r="BE21" s="94"/>
      <c r="BF21" s="94"/>
      <c r="BG21" s="94"/>
      <c r="BH21" s="94"/>
      <c r="BI21" s="94"/>
      <c r="BJ21" s="94"/>
      <c r="BK21" s="94"/>
      <c r="BL21" s="94"/>
    </row>
    <row r="22" spans="1:64" ht="13.5" thickBot="1">
      <c r="A22" s="85"/>
      <c r="B22" s="85"/>
      <c r="C22" s="85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</row>
    <row r="23" spans="1:64" ht="13.5" thickBot="1">
      <c r="A23" s="85"/>
      <c r="B23" s="85"/>
      <c r="C23" s="85"/>
      <c r="D23" s="85"/>
      <c r="E23" s="85"/>
      <c r="F23" s="85"/>
      <c r="G23" s="99" t="s">
        <v>243</v>
      </c>
      <c r="H23" s="265" t="s">
        <v>244</v>
      </c>
      <c r="I23" s="265"/>
      <c r="J23" s="265"/>
      <c r="K23" s="265"/>
      <c r="L23" s="265"/>
      <c r="M23" s="265"/>
      <c r="N23" s="265"/>
      <c r="O23" s="265"/>
      <c r="P23" s="265"/>
      <c r="S23" s="94"/>
      <c r="T23" s="100" t="s">
        <v>245</v>
      </c>
      <c r="U23" s="98" t="s">
        <v>246</v>
      </c>
      <c r="V23" s="94"/>
      <c r="W23" s="94"/>
      <c r="X23" s="94"/>
      <c r="Y23" s="94"/>
      <c r="Z23" s="94"/>
      <c r="AA23" s="94"/>
      <c r="AB23" s="94"/>
      <c r="AC23" s="94"/>
      <c r="AD23" s="94"/>
      <c r="AE23" s="94"/>
      <c r="AF23" s="101" t="s">
        <v>247</v>
      </c>
      <c r="AG23" s="266" t="s">
        <v>225</v>
      </c>
      <c r="AH23" s="266"/>
      <c r="AI23" s="266"/>
      <c r="AJ23" s="266"/>
      <c r="AK23" s="266"/>
      <c r="AL23" s="266"/>
      <c r="AM23" s="266"/>
      <c r="AN23" s="266"/>
      <c r="AO23" s="266"/>
      <c r="AP23" s="95"/>
      <c r="AQ23" s="85"/>
      <c r="AR23" s="94"/>
      <c r="AS23" s="94"/>
      <c r="AT23" s="102" t="s">
        <v>233</v>
      </c>
      <c r="AU23" s="267" t="s">
        <v>248</v>
      </c>
      <c r="AV23" s="267"/>
      <c r="AW23" s="267"/>
      <c r="AX23" s="267"/>
      <c r="AY23" s="267"/>
      <c r="AZ23" s="267"/>
      <c r="BA23" s="267"/>
      <c r="BB23" s="267"/>
      <c r="BC23" s="103"/>
      <c r="BD23" s="85"/>
      <c r="BE23" s="85"/>
      <c r="BF23" s="85"/>
      <c r="BG23" s="85"/>
      <c r="BH23" s="85"/>
      <c r="BI23" s="85"/>
      <c r="BJ23" s="85"/>
      <c r="BK23" s="85"/>
      <c r="BL23" s="85"/>
    </row>
    <row r="24" spans="1:64">
      <c r="A24" s="85"/>
      <c r="B24" s="85"/>
      <c r="C24" s="85"/>
      <c r="D24" s="85"/>
      <c r="E24" s="85"/>
      <c r="F24" s="85"/>
      <c r="G24" s="85"/>
      <c r="H24" s="265"/>
      <c r="I24" s="265"/>
      <c r="J24" s="265"/>
      <c r="K24" s="265"/>
      <c r="L24" s="265"/>
      <c r="M24" s="265"/>
      <c r="N24" s="265"/>
      <c r="O24" s="265"/>
      <c r="P24" s="26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85"/>
      <c r="AF24" s="85"/>
      <c r="AG24" s="266"/>
      <c r="AH24" s="266"/>
      <c r="AI24" s="266"/>
      <c r="AJ24" s="266"/>
      <c r="AK24" s="266"/>
      <c r="AL24" s="266"/>
      <c r="AM24" s="266"/>
      <c r="AN24" s="266"/>
      <c r="AO24" s="266"/>
      <c r="AP24" s="95"/>
      <c r="AQ24" s="85"/>
      <c r="AR24" s="85"/>
      <c r="AS24" s="85"/>
      <c r="AT24" s="85"/>
      <c r="AU24" s="267"/>
      <c r="AV24" s="267"/>
      <c r="AW24" s="267"/>
      <c r="AX24" s="267"/>
      <c r="AY24" s="267"/>
      <c r="AZ24" s="267"/>
      <c r="BA24" s="267"/>
      <c r="BB24" s="267"/>
      <c r="BC24" s="103"/>
      <c r="BD24" s="85"/>
      <c r="BE24" s="85"/>
      <c r="BF24" s="85"/>
      <c r="BG24" s="85"/>
      <c r="BH24" s="85"/>
      <c r="BI24" s="85"/>
      <c r="BJ24" s="85"/>
      <c r="BK24" s="85"/>
      <c r="BL24" s="85"/>
    </row>
    <row r="25" spans="1:64">
      <c r="A25" s="85"/>
      <c r="B25" s="85"/>
      <c r="C25" s="85"/>
      <c r="D25" s="85"/>
      <c r="E25" s="85"/>
      <c r="F25" s="85"/>
      <c r="G25" s="85"/>
      <c r="H25" s="265"/>
      <c r="I25" s="265"/>
      <c r="J25" s="265"/>
      <c r="K25" s="265"/>
      <c r="L25" s="265"/>
      <c r="M25" s="265"/>
      <c r="N25" s="265"/>
      <c r="O25" s="265"/>
      <c r="P25" s="26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94"/>
      <c r="AW25" s="94"/>
      <c r="AX25" s="94"/>
      <c r="AY25" s="94"/>
      <c r="AZ25" s="94"/>
      <c r="BA25" s="94"/>
      <c r="BB25" s="85"/>
      <c r="BC25" s="85"/>
      <c r="BD25" s="85"/>
      <c r="BE25" s="85"/>
      <c r="BF25" s="85"/>
      <c r="BG25" s="85"/>
      <c r="BH25" s="94"/>
      <c r="BI25" s="94"/>
      <c r="BJ25" s="94"/>
      <c r="BK25" s="94"/>
      <c r="BL25" s="94"/>
    </row>
  </sheetData>
  <sheetProtection password="CE20" sheet="1" objects="1" scenarios="1" selectLockedCells="1" selectUnlockedCells="1"/>
  <mergeCells count="398">
    <mergeCell ref="H23:P25"/>
    <mergeCell ref="AG23:AO24"/>
    <mergeCell ref="AU23:BB24"/>
    <mergeCell ref="BI16:BI17"/>
    <mergeCell ref="BJ16:BJ17"/>
    <mergeCell ref="BK16:BK17"/>
    <mergeCell ref="BL16:BL17"/>
    <mergeCell ref="AG20:AO21"/>
    <mergeCell ref="AU20:BB21"/>
    <mergeCell ref="BC16:BC17"/>
    <mergeCell ref="BD16:BD17"/>
    <mergeCell ref="BE16:BE17"/>
    <mergeCell ref="BF16:BF17"/>
    <mergeCell ref="BG16:BG17"/>
    <mergeCell ref="BH16:BH17"/>
    <mergeCell ref="AW16:AW17"/>
    <mergeCell ref="AX16:AX17"/>
    <mergeCell ref="AY16:AY17"/>
    <mergeCell ref="AZ16:AZ17"/>
    <mergeCell ref="BA16:BA17"/>
    <mergeCell ref="BB16:BB17"/>
    <mergeCell ref="AQ16:AQ17"/>
    <mergeCell ref="AR16:AR17"/>
    <mergeCell ref="AS16:AS17"/>
    <mergeCell ref="AT16:AT17"/>
    <mergeCell ref="AU16:AU17"/>
    <mergeCell ref="AV16:AV17"/>
    <mergeCell ref="AK16:AK17"/>
    <mergeCell ref="AL16:AL17"/>
    <mergeCell ref="AM16:AM17"/>
    <mergeCell ref="AN16:AN17"/>
    <mergeCell ref="AO16:AO17"/>
    <mergeCell ref="AP16:AP17"/>
    <mergeCell ref="AE16:AE17"/>
    <mergeCell ref="AF16:AF17"/>
    <mergeCell ref="AG16:AG17"/>
    <mergeCell ref="AH16:AH17"/>
    <mergeCell ref="AI16:AI17"/>
    <mergeCell ref="AJ16:AJ17"/>
    <mergeCell ref="Y16:Y17"/>
    <mergeCell ref="Z16:Z17"/>
    <mergeCell ref="AA16:AA17"/>
    <mergeCell ref="AB16:AB17"/>
    <mergeCell ref="AC16:AC17"/>
    <mergeCell ref="AD16:AD17"/>
    <mergeCell ref="S16:S17"/>
    <mergeCell ref="T16:T17"/>
    <mergeCell ref="U16:U17"/>
    <mergeCell ref="V16:V17"/>
    <mergeCell ref="W16:W17"/>
    <mergeCell ref="X16:X17"/>
    <mergeCell ref="M16:M17"/>
    <mergeCell ref="N16:N17"/>
    <mergeCell ref="O16:O17"/>
    <mergeCell ref="P16:P17"/>
    <mergeCell ref="Q16:Q17"/>
    <mergeCell ref="R16:R17"/>
    <mergeCell ref="G16:G17"/>
    <mergeCell ref="H16:H17"/>
    <mergeCell ref="I16:I17"/>
    <mergeCell ref="J16:J17"/>
    <mergeCell ref="K16:K17"/>
    <mergeCell ref="L16:L17"/>
    <mergeCell ref="BI14:BI15"/>
    <mergeCell ref="BJ14:BJ15"/>
    <mergeCell ref="BK14:BK15"/>
    <mergeCell ref="AV14:AV15"/>
    <mergeCell ref="AK14:AK15"/>
    <mergeCell ref="AL14:AL15"/>
    <mergeCell ref="AM14:AM15"/>
    <mergeCell ref="AN14:AN15"/>
    <mergeCell ref="AO14:AO15"/>
    <mergeCell ref="AP14:AP15"/>
    <mergeCell ref="AE14:AE15"/>
    <mergeCell ref="AF14:AF15"/>
    <mergeCell ref="AG14:AG15"/>
    <mergeCell ref="AH14:AH15"/>
    <mergeCell ref="AI14:AI15"/>
    <mergeCell ref="AJ14:AJ15"/>
    <mergeCell ref="Y14:Y15"/>
    <mergeCell ref="Z14:Z15"/>
    <mergeCell ref="BL14:BL15"/>
    <mergeCell ref="A16:A17"/>
    <mergeCell ref="B16:B17"/>
    <mergeCell ref="C16:C17"/>
    <mergeCell ref="D16:D17"/>
    <mergeCell ref="E16:E17"/>
    <mergeCell ref="F16:F17"/>
    <mergeCell ref="BC14:BC15"/>
    <mergeCell ref="BD14:BD15"/>
    <mergeCell ref="BE14:BE15"/>
    <mergeCell ref="BF14:BF15"/>
    <mergeCell ref="BG14:BG15"/>
    <mergeCell ref="BH14:BH15"/>
    <mergeCell ref="AW14:AW15"/>
    <mergeCell ref="AX14:AX15"/>
    <mergeCell ref="AY14:AY15"/>
    <mergeCell ref="AZ14:AZ15"/>
    <mergeCell ref="BA14:BA15"/>
    <mergeCell ref="BB14:BB15"/>
    <mergeCell ref="AQ14:AQ15"/>
    <mergeCell ref="AR14:AR15"/>
    <mergeCell ref="AS14:AS15"/>
    <mergeCell ref="AT14:AT15"/>
    <mergeCell ref="AU14:AU15"/>
    <mergeCell ref="AA14:AA15"/>
    <mergeCell ref="AB14:AB15"/>
    <mergeCell ref="AC14:AC15"/>
    <mergeCell ref="AD14:AD15"/>
    <mergeCell ref="S14:S15"/>
    <mergeCell ref="T14:T15"/>
    <mergeCell ref="U14:U15"/>
    <mergeCell ref="V14:V15"/>
    <mergeCell ref="W14:W15"/>
    <mergeCell ref="X14:X15"/>
    <mergeCell ref="P14:P15"/>
    <mergeCell ref="Q14:Q15"/>
    <mergeCell ref="R14:R15"/>
    <mergeCell ref="G14:G15"/>
    <mergeCell ref="H14:H15"/>
    <mergeCell ref="I14:I15"/>
    <mergeCell ref="J14:J15"/>
    <mergeCell ref="K14:K15"/>
    <mergeCell ref="L14:L15"/>
    <mergeCell ref="BK12:BK13"/>
    <mergeCell ref="BL12:BL13"/>
    <mergeCell ref="A14:A15"/>
    <mergeCell ref="B14:B15"/>
    <mergeCell ref="C14:C15"/>
    <mergeCell ref="D14:D15"/>
    <mergeCell ref="E14:E15"/>
    <mergeCell ref="F14:F15"/>
    <mergeCell ref="BC12:BC13"/>
    <mergeCell ref="BD12:BD13"/>
    <mergeCell ref="BE12:BE13"/>
    <mergeCell ref="BF12:BF13"/>
    <mergeCell ref="BG12:BG13"/>
    <mergeCell ref="BH12:BH13"/>
    <mergeCell ref="AW12:AW13"/>
    <mergeCell ref="AX12:AX13"/>
    <mergeCell ref="AY12:AY13"/>
    <mergeCell ref="AZ12:AZ13"/>
    <mergeCell ref="BA12:BA13"/>
    <mergeCell ref="BB12:BB13"/>
    <mergeCell ref="AR12:AR13"/>
    <mergeCell ref="M14:M15"/>
    <mergeCell ref="N14:N15"/>
    <mergeCell ref="O14:O15"/>
    <mergeCell ref="AT12:AT13"/>
    <mergeCell ref="AU12:AU13"/>
    <mergeCell ref="AV12:AV13"/>
    <mergeCell ref="AK12:AK13"/>
    <mergeCell ref="AL12:AL13"/>
    <mergeCell ref="AM12:AM13"/>
    <mergeCell ref="AP12:AP13"/>
    <mergeCell ref="BI12:BI13"/>
    <mergeCell ref="BJ12:BJ13"/>
    <mergeCell ref="AE12:AE13"/>
    <mergeCell ref="AF12:AF13"/>
    <mergeCell ref="AG12:AG13"/>
    <mergeCell ref="AH12:AH13"/>
    <mergeCell ref="AI12:AI13"/>
    <mergeCell ref="AJ12:AJ13"/>
    <mergeCell ref="Y12:Y13"/>
    <mergeCell ref="Z12:Z13"/>
    <mergeCell ref="AA12:AA13"/>
    <mergeCell ref="AB12:AB13"/>
    <mergeCell ref="AC12:AC13"/>
    <mergeCell ref="AD12:AD13"/>
    <mergeCell ref="V12:V13"/>
    <mergeCell ref="W12:W13"/>
    <mergeCell ref="X12:X13"/>
    <mergeCell ref="M12:M13"/>
    <mergeCell ref="N12:N13"/>
    <mergeCell ref="O12:O13"/>
    <mergeCell ref="P12:P13"/>
    <mergeCell ref="Q12:Q13"/>
    <mergeCell ref="R12:R13"/>
    <mergeCell ref="H12:H13"/>
    <mergeCell ref="I12:I13"/>
    <mergeCell ref="J12:J13"/>
    <mergeCell ref="K12:K13"/>
    <mergeCell ref="L12:L13"/>
    <mergeCell ref="BI10:BI11"/>
    <mergeCell ref="BJ10:BJ11"/>
    <mergeCell ref="BK10:BK11"/>
    <mergeCell ref="AV10:AV11"/>
    <mergeCell ref="AK10:AK11"/>
    <mergeCell ref="AL10:AL11"/>
    <mergeCell ref="AM10:AM11"/>
    <mergeCell ref="AN10:AN11"/>
    <mergeCell ref="AO10:AO11"/>
    <mergeCell ref="AP10:AP11"/>
    <mergeCell ref="AE10:AE11"/>
    <mergeCell ref="AF10:AF11"/>
    <mergeCell ref="AG10:AG11"/>
    <mergeCell ref="AI10:AI11"/>
    <mergeCell ref="Y10:Y11"/>
    <mergeCell ref="Z10:Z11"/>
    <mergeCell ref="S12:S13"/>
    <mergeCell ref="T12:T13"/>
    <mergeCell ref="U12:U13"/>
    <mergeCell ref="BL10:BL11"/>
    <mergeCell ref="A12:A13"/>
    <mergeCell ref="B12:B13"/>
    <mergeCell ref="C12:C13"/>
    <mergeCell ref="D12:D13"/>
    <mergeCell ref="E12:E13"/>
    <mergeCell ref="F12:F13"/>
    <mergeCell ref="BC10:BC11"/>
    <mergeCell ref="BD10:BD11"/>
    <mergeCell ref="BE10:BE11"/>
    <mergeCell ref="BF10:BF11"/>
    <mergeCell ref="BG10:BG11"/>
    <mergeCell ref="BH10:BH11"/>
    <mergeCell ref="AW10:AW11"/>
    <mergeCell ref="AX10:AX11"/>
    <mergeCell ref="AY10:AY11"/>
    <mergeCell ref="AZ10:AZ11"/>
    <mergeCell ref="BA10:BA11"/>
    <mergeCell ref="BB10:BB11"/>
    <mergeCell ref="AQ10:AQ11"/>
    <mergeCell ref="AR10:AR11"/>
    <mergeCell ref="AT10:AT11"/>
    <mergeCell ref="AU10:AU11"/>
    <mergeCell ref="G12:G13"/>
    <mergeCell ref="AA10:AA11"/>
    <mergeCell ref="AB10:AB11"/>
    <mergeCell ref="AC10:AC11"/>
    <mergeCell ref="AD10:AD11"/>
    <mergeCell ref="S10:S11"/>
    <mergeCell ref="T10:T11"/>
    <mergeCell ref="U10:U11"/>
    <mergeCell ref="V10:V11"/>
    <mergeCell ref="W10:W11"/>
    <mergeCell ref="X10:X11"/>
    <mergeCell ref="M10:M11"/>
    <mergeCell ref="N10:N11"/>
    <mergeCell ref="O10:O11"/>
    <mergeCell ref="P10:P11"/>
    <mergeCell ref="Q10:Q11"/>
    <mergeCell ref="R10:R11"/>
    <mergeCell ref="G10:G11"/>
    <mergeCell ref="H10:H11"/>
    <mergeCell ref="I10:I11"/>
    <mergeCell ref="J10:J11"/>
    <mergeCell ref="K10:K11"/>
    <mergeCell ref="L10:L11"/>
    <mergeCell ref="BI8:BI9"/>
    <mergeCell ref="BJ8:BJ9"/>
    <mergeCell ref="BK8:BK9"/>
    <mergeCell ref="BL8:BL9"/>
    <mergeCell ref="A10:A11"/>
    <mergeCell ref="B10:B11"/>
    <mergeCell ref="C10:C11"/>
    <mergeCell ref="D10:D11"/>
    <mergeCell ref="E10:E11"/>
    <mergeCell ref="F10:F11"/>
    <mergeCell ref="BC8:BC9"/>
    <mergeCell ref="BD8:BD9"/>
    <mergeCell ref="BE8:BE9"/>
    <mergeCell ref="BF8:BF9"/>
    <mergeCell ref="BG8:BG9"/>
    <mergeCell ref="BH8:BH9"/>
    <mergeCell ref="AW8:AW9"/>
    <mergeCell ref="AX8:AX9"/>
    <mergeCell ref="AY8:AY9"/>
    <mergeCell ref="AZ8:AZ9"/>
    <mergeCell ref="BA8:BA9"/>
    <mergeCell ref="BB8:BB9"/>
    <mergeCell ref="AQ8:AQ9"/>
    <mergeCell ref="AR8:AR9"/>
    <mergeCell ref="AS8:AS9"/>
    <mergeCell ref="AT8:AT9"/>
    <mergeCell ref="AU8:AU9"/>
    <mergeCell ref="AV8:AV9"/>
    <mergeCell ref="AK8:AK9"/>
    <mergeCell ref="AL8:AL9"/>
    <mergeCell ref="AM8:AM9"/>
    <mergeCell ref="AN8:AN9"/>
    <mergeCell ref="AO8:AO9"/>
    <mergeCell ref="AP8:AP9"/>
    <mergeCell ref="AE8:AE9"/>
    <mergeCell ref="AF8:AF9"/>
    <mergeCell ref="AG8:AG9"/>
    <mergeCell ref="AH8:AH9"/>
    <mergeCell ref="AI8:AI9"/>
    <mergeCell ref="AJ8:AJ9"/>
    <mergeCell ref="Y8:Y9"/>
    <mergeCell ref="Z8:Z9"/>
    <mergeCell ref="AA8:AA9"/>
    <mergeCell ref="AB8:AB9"/>
    <mergeCell ref="AC8:AC9"/>
    <mergeCell ref="AD8:AD9"/>
    <mergeCell ref="S8:S9"/>
    <mergeCell ref="T8:T9"/>
    <mergeCell ref="U8:U9"/>
    <mergeCell ref="V8:V9"/>
    <mergeCell ref="W8:W9"/>
    <mergeCell ref="X8:X9"/>
    <mergeCell ref="M8:M9"/>
    <mergeCell ref="N8:N9"/>
    <mergeCell ref="O8:O9"/>
    <mergeCell ref="P8:P9"/>
    <mergeCell ref="Q8:Q9"/>
    <mergeCell ref="R8:R9"/>
    <mergeCell ref="G8:G9"/>
    <mergeCell ref="H8:H9"/>
    <mergeCell ref="I8:I9"/>
    <mergeCell ref="J8:J9"/>
    <mergeCell ref="K8:K9"/>
    <mergeCell ref="L8:L9"/>
    <mergeCell ref="A8:A9"/>
    <mergeCell ref="B8:B9"/>
    <mergeCell ref="C8:C9"/>
    <mergeCell ref="D8:D9"/>
    <mergeCell ref="E8:E9"/>
    <mergeCell ref="F8:F9"/>
    <mergeCell ref="BH5:BH7"/>
    <mergeCell ref="BC6:BD6"/>
    <mergeCell ref="BF6:BF7"/>
    <mergeCell ref="BG6:BG7"/>
    <mergeCell ref="AP5:AP6"/>
    <mergeCell ref="AQ5:AQ6"/>
    <mergeCell ref="AR5:AR6"/>
    <mergeCell ref="AT5:AT6"/>
    <mergeCell ref="AU5:AU6"/>
    <mergeCell ref="AV5:AV6"/>
    <mergeCell ref="AY5:AY6"/>
    <mergeCell ref="AZ5:AZ6"/>
    <mergeCell ref="BA5:BA6"/>
    <mergeCell ref="BI4:BI7"/>
    <mergeCell ref="BJ4:BJ7"/>
    <mergeCell ref="BK4:BK7"/>
    <mergeCell ref="AM5:AM6"/>
    <mergeCell ref="AN5:AN6"/>
    <mergeCell ref="AO5:AO6"/>
    <mergeCell ref="S4:S6"/>
    <mergeCell ref="T4:V4"/>
    <mergeCell ref="W4:W6"/>
    <mergeCell ref="X4:Z4"/>
    <mergeCell ref="AA4:AA6"/>
    <mergeCell ref="AB4:AE4"/>
    <mergeCell ref="Y5:Y6"/>
    <mergeCell ref="Z5:Z6"/>
    <mergeCell ref="AB5:AB6"/>
    <mergeCell ref="AC5:AC6"/>
    <mergeCell ref="AD5:AD6"/>
    <mergeCell ref="AE5:AE6"/>
    <mergeCell ref="T5:T6"/>
    <mergeCell ref="U5:U6"/>
    <mergeCell ref="V5:V6"/>
    <mergeCell ref="X5:X6"/>
    <mergeCell ref="BE5:BE7"/>
    <mergeCell ref="BF5:BG5"/>
    <mergeCell ref="AO4:AR4"/>
    <mergeCell ref="AS4:AS6"/>
    <mergeCell ref="AL5:AL6"/>
    <mergeCell ref="AG5:AG6"/>
    <mergeCell ref="AH5:AH6"/>
    <mergeCell ref="AI5:AI6"/>
    <mergeCell ref="AK5:AK6"/>
    <mergeCell ref="A1:BA1"/>
    <mergeCell ref="I5:I6"/>
    <mergeCell ref="K5:K6"/>
    <mergeCell ref="L5:L6"/>
    <mergeCell ref="M5:M6"/>
    <mergeCell ref="O5:O6"/>
    <mergeCell ref="P5:P6"/>
    <mergeCell ref="Q5:Q6"/>
    <mergeCell ref="R5:R6"/>
    <mergeCell ref="AF4:AF6"/>
    <mergeCell ref="AG4:AI4"/>
    <mergeCell ref="AJ4:AJ6"/>
    <mergeCell ref="BB1:BL1"/>
    <mergeCell ref="A4:A7"/>
    <mergeCell ref="B4:E4"/>
    <mergeCell ref="F4:F6"/>
    <mergeCell ref="G4:I4"/>
    <mergeCell ref="J4:J6"/>
    <mergeCell ref="K4:M4"/>
    <mergeCell ref="N4:N6"/>
    <mergeCell ref="O4:R4"/>
    <mergeCell ref="BL4:BL7"/>
    <mergeCell ref="B5:B6"/>
    <mergeCell ref="C5:C6"/>
    <mergeCell ref="D5:D6"/>
    <mergeCell ref="E5:E6"/>
    <mergeCell ref="G5:G6"/>
    <mergeCell ref="H5:H6"/>
    <mergeCell ref="AT4:AV4"/>
    <mergeCell ref="AW4:AW6"/>
    <mergeCell ref="AX4:BA4"/>
    <mergeCell ref="BB4:BB7"/>
    <mergeCell ref="BC4:BD5"/>
    <mergeCell ref="BE4:BH4"/>
    <mergeCell ref="AX5:AX6"/>
    <mergeCell ref="AK4:AN4"/>
  </mergeCells>
  <pageMargins left="0.7" right="0.7" top="0.75" bottom="0.75" header="0.3" footer="0.3"/>
  <pageSetup paperSize="9" scale="5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тит лист </vt:lpstr>
      <vt:lpstr>план </vt:lpstr>
      <vt:lpstr>график</vt:lpstr>
      <vt:lpstr>график!Область_печати</vt:lpstr>
      <vt:lpstr>'план '!Область_печати</vt:lpstr>
      <vt:lpstr>'тит лист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Natalya</dc:creator>
  <cp:lastModifiedBy>admin_3</cp:lastModifiedBy>
  <cp:lastPrinted>2018-06-01T12:03:25Z</cp:lastPrinted>
  <dcterms:created xsi:type="dcterms:W3CDTF">2011-01-22T15:48:18Z</dcterms:created>
  <dcterms:modified xsi:type="dcterms:W3CDTF">2019-10-02T11:47:58Z</dcterms:modified>
</cp:coreProperties>
</file>