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765" windowHeight="11070"/>
  </bookViews>
  <sheets>
    <sheet name="тит лист" sheetId="12" r:id="rId1"/>
    <sheet name="ПЛАН" sheetId="10" r:id="rId2"/>
    <sheet name="график" sheetId="11" r:id="rId3"/>
  </sheets>
  <definedNames>
    <definedName name="_xlnm.Print_Area" localSheetId="2">график!$A$1:$BL$25</definedName>
    <definedName name="_xlnm.Print_Area" localSheetId="1">ПЛАН!$A$1:$Q$74</definedName>
    <definedName name="_xlnm.Print_Area" localSheetId="0">'тит лист'!$A$1:$N$25</definedName>
  </definedNames>
  <calcPr calcId="125725"/>
</workbook>
</file>

<file path=xl/calcChain.xml><?xml version="1.0" encoding="utf-8"?>
<calcChain xmlns="http://schemas.openxmlformats.org/spreadsheetml/2006/main">
  <c r="L69" i="10"/>
  <c r="Q65"/>
  <c r="P65"/>
  <c r="K65"/>
  <c r="L65"/>
  <c r="M65"/>
  <c r="N65"/>
  <c r="O65"/>
  <c r="J65"/>
  <c r="H26"/>
  <c r="I26"/>
  <c r="J26"/>
  <c r="K26"/>
  <c r="L26"/>
  <c r="M26"/>
  <c r="N26"/>
  <c r="O26"/>
  <c r="P26"/>
  <c r="Q26"/>
  <c r="H22"/>
  <c r="I22"/>
  <c r="J22"/>
  <c r="K22"/>
  <c r="L22"/>
  <c r="M22"/>
  <c r="N22"/>
  <c r="O22"/>
  <c r="P22"/>
  <c r="Q22"/>
  <c r="H9"/>
  <c r="I9"/>
  <c r="I8" s="1"/>
  <c r="J9"/>
  <c r="K9"/>
  <c r="K8" s="1"/>
  <c r="L9"/>
  <c r="M9"/>
  <c r="N9"/>
  <c r="O9"/>
  <c r="P9"/>
  <c r="Q9"/>
  <c r="J8"/>
  <c r="P8"/>
  <c r="Q8"/>
  <c r="H8"/>
  <c r="M8" l="1"/>
  <c r="L8"/>
  <c r="N8"/>
  <c r="O8"/>
  <c r="F27" l="1"/>
  <c r="F28"/>
  <c r="G28" s="1"/>
  <c r="F25"/>
  <c r="G25" s="1"/>
  <c r="F24"/>
  <c r="G24" s="1"/>
  <c r="F23"/>
  <c r="G27" l="1"/>
  <c r="G26" s="1"/>
  <c r="F26"/>
  <c r="G23"/>
  <c r="G22" s="1"/>
  <c r="F22"/>
  <c r="E27"/>
  <c r="E28"/>
  <c r="D28" s="1"/>
  <c r="D25"/>
  <c r="E24"/>
  <c r="D24" s="1"/>
  <c r="E23"/>
  <c r="D23" l="1"/>
  <c r="D22" s="1"/>
  <c r="E22"/>
  <c r="D27"/>
  <c r="E26"/>
  <c r="D26"/>
  <c r="F20"/>
  <c r="E20" s="1"/>
  <c r="D20" s="1"/>
  <c r="F21"/>
  <c r="G21" s="1"/>
  <c r="BD10" i="11"/>
  <c r="BD12"/>
  <c r="BD14"/>
  <c r="BD8"/>
  <c r="G20" i="10" l="1"/>
  <c r="D21"/>
  <c r="H29"/>
  <c r="H58" l="1"/>
  <c r="H54" s="1"/>
  <c r="I58"/>
  <c r="I54" s="1"/>
  <c r="E49"/>
  <c r="H49"/>
  <c r="H44"/>
  <c r="H39"/>
  <c r="H38" s="1"/>
  <c r="H37" s="1"/>
  <c r="I49"/>
  <c r="I44"/>
  <c r="I29"/>
  <c r="I65" s="1"/>
  <c r="O54"/>
  <c r="N39"/>
  <c r="O39"/>
  <c r="P39"/>
  <c r="Q39"/>
  <c r="M39"/>
  <c r="Q54"/>
  <c r="Q44"/>
  <c r="Q29"/>
  <c r="Q69" s="1"/>
  <c r="F63"/>
  <c r="E63" s="1"/>
  <c r="D63" s="1"/>
  <c r="M71"/>
  <c r="N71"/>
  <c r="O71"/>
  <c r="P71"/>
  <c r="Q71"/>
  <c r="M70"/>
  <c r="N70"/>
  <c r="O70"/>
  <c r="P70"/>
  <c r="Q70"/>
  <c r="L70"/>
  <c r="L71"/>
  <c r="K70"/>
  <c r="J70"/>
  <c r="F52"/>
  <c r="D52" s="1"/>
  <c r="F56"/>
  <c r="G56" s="1"/>
  <c r="F57"/>
  <c r="D57" s="1"/>
  <c r="F55"/>
  <c r="F60"/>
  <c r="G60" s="1"/>
  <c r="F61"/>
  <c r="F62"/>
  <c r="F59"/>
  <c r="G59" s="1"/>
  <c r="F40"/>
  <c r="G40" s="1"/>
  <c r="N49"/>
  <c r="L44"/>
  <c r="N44"/>
  <c r="O44"/>
  <c r="P44"/>
  <c r="O49"/>
  <c r="P49"/>
  <c r="Q49"/>
  <c r="N54"/>
  <c r="P54"/>
  <c r="N58"/>
  <c r="O58"/>
  <c r="P58"/>
  <c r="Q58"/>
  <c r="M58"/>
  <c r="M54"/>
  <c r="M49"/>
  <c r="M44"/>
  <c r="M29"/>
  <c r="M69" s="1"/>
  <c r="I39"/>
  <c r="I38" s="1"/>
  <c r="L39"/>
  <c r="F30"/>
  <c r="E30" s="1"/>
  <c r="D30" s="1"/>
  <c r="F31"/>
  <c r="D31" s="1"/>
  <c r="F32"/>
  <c r="F33"/>
  <c r="G33" s="1"/>
  <c r="F34"/>
  <c r="G34" s="1"/>
  <c r="F35"/>
  <c r="D35" s="1"/>
  <c r="F36"/>
  <c r="D36" s="1"/>
  <c r="F47"/>
  <c r="D47" s="1"/>
  <c r="K58"/>
  <c r="K54" s="1"/>
  <c r="K49" s="1"/>
  <c r="K44" s="1"/>
  <c r="K39" s="1"/>
  <c r="K38" s="1"/>
  <c r="J58"/>
  <c r="J54" s="1"/>
  <c r="J49" s="1"/>
  <c r="J44" s="1"/>
  <c r="J39" s="1"/>
  <c r="J38" s="1"/>
  <c r="F51"/>
  <c r="G51" s="1"/>
  <c r="F53"/>
  <c r="D53" s="1"/>
  <c r="F50"/>
  <c r="D50" s="1"/>
  <c r="F46"/>
  <c r="E46" s="1"/>
  <c r="D46" s="1"/>
  <c r="F48"/>
  <c r="D48" s="1"/>
  <c r="F45"/>
  <c r="E45" s="1"/>
  <c r="D45" s="1"/>
  <c r="F41"/>
  <c r="E41" s="1"/>
  <c r="D41" s="1"/>
  <c r="F42"/>
  <c r="E42" s="1"/>
  <c r="D42" s="1"/>
  <c r="F43"/>
  <c r="D43" s="1"/>
  <c r="K29"/>
  <c r="L29"/>
  <c r="N29"/>
  <c r="O29"/>
  <c r="P29"/>
  <c r="P69" s="1"/>
  <c r="J29"/>
  <c r="R10" l="1"/>
  <c r="N69"/>
  <c r="O69"/>
  <c r="F49"/>
  <c r="D51"/>
  <c r="G30"/>
  <c r="F29"/>
  <c r="M37"/>
  <c r="F58"/>
  <c r="Q37"/>
  <c r="M38"/>
  <c r="K37"/>
  <c r="G58"/>
  <c r="D44"/>
  <c r="J37"/>
  <c r="F39"/>
  <c r="F44"/>
  <c r="N37"/>
  <c r="D49"/>
  <c r="E29"/>
  <c r="E44"/>
  <c r="E55"/>
  <c r="F54"/>
  <c r="H65"/>
  <c r="I37"/>
  <c r="N38"/>
  <c r="O37"/>
  <c r="Q38"/>
  <c r="P37"/>
  <c r="O38"/>
  <c r="P38"/>
  <c r="E56"/>
  <c r="D56" s="1"/>
  <c r="D62"/>
  <c r="G35"/>
  <c r="G45"/>
  <c r="E59"/>
  <c r="G55"/>
  <c r="G54" s="1"/>
  <c r="G50"/>
  <c r="G49" s="1"/>
  <c r="K71"/>
  <c r="J71"/>
  <c r="D61"/>
  <c r="E60"/>
  <c r="D60" s="1"/>
  <c r="G42"/>
  <c r="G41"/>
  <c r="G32"/>
  <c r="G36"/>
  <c r="D34"/>
  <c r="G46"/>
  <c r="E40"/>
  <c r="D33"/>
  <c r="D32"/>
  <c r="G31"/>
  <c r="S24" l="1"/>
  <c r="R24"/>
  <c r="D29"/>
  <c r="F38"/>
  <c r="D55"/>
  <c r="D54" s="1"/>
  <c r="E54"/>
  <c r="D59"/>
  <c r="D58" s="1"/>
  <c r="E58"/>
  <c r="D40"/>
  <c r="D39" s="1"/>
  <c r="E39"/>
  <c r="G39"/>
  <c r="F37"/>
  <c r="G44"/>
  <c r="G29"/>
  <c r="F12"/>
  <c r="G12" s="1"/>
  <c r="K69"/>
  <c r="J69"/>
  <c r="F13"/>
  <c r="F14"/>
  <c r="G14" s="1"/>
  <c r="F15"/>
  <c r="G15" s="1"/>
  <c r="F16"/>
  <c r="G16" s="1"/>
  <c r="F17"/>
  <c r="G17" s="1"/>
  <c r="F18"/>
  <c r="G18" s="1"/>
  <c r="F19"/>
  <c r="E19" s="1"/>
  <c r="F11"/>
  <c r="E11" s="1"/>
  <c r="F10"/>
  <c r="F9" s="1"/>
  <c r="F8" s="1"/>
  <c r="F65" l="1"/>
  <c r="E10"/>
  <c r="E15"/>
  <c r="D15" s="1"/>
  <c r="E18"/>
  <c r="D18" s="1"/>
  <c r="G38"/>
  <c r="G37" s="1"/>
  <c r="E16"/>
  <c r="D16" s="1"/>
  <c r="E38"/>
  <c r="E37"/>
  <c r="D38"/>
  <c r="D37"/>
  <c r="E12"/>
  <c r="D12" s="1"/>
  <c r="E17"/>
  <c r="D17" s="1"/>
  <c r="E13"/>
  <c r="D13" s="1"/>
  <c r="D11"/>
  <c r="D19"/>
  <c r="D14"/>
  <c r="G11"/>
  <c r="G10"/>
  <c r="G19"/>
  <c r="G13"/>
  <c r="G9" l="1"/>
  <c r="G8" s="1"/>
  <c r="E9"/>
  <c r="E8"/>
  <c r="E65" s="1"/>
  <c r="D10"/>
  <c r="D9" s="1"/>
  <c r="D8" s="1"/>
  <c r="G65"/>
  <c r="T69" s="1"/>
  <c r="BD16" i="11"/>
  <c r="BK16"/>
  <c r="BJ16"/>
  <c r="BI16"/>
  <c r="BH16"/>
  <c r="BG16"/>
  <c r="BF16"/>
  <c r="BE16"/>
  <c r="BC16"/>
  <c r="BL14"/>
  <c r="BL12"/>
  <c r="BL10"/>
  <c r="BL8"/>
  <c r="S10" i="10" l="1"/>
  <c r="D65"/>
  <c r="BL16" i="11"/>
  <c r="R71" i="10" l="1"/>
  <c r="R70"/>
  <c r="R69"/>
  <c r="S12"/>
  <c r="R72" l="1"/>
  <c r="S65" s="1"/>
  <c r="R12" l="1"/>
  <c r="R44" l="1"/>
  <c r="R11" l="1"/>
  <c r="R16" l="1"/>
  <c r="S16"/>
  <c r="S14"/>
  <c r="R58"/>
  <c r="R14"/>
  <c r="L58"/>
  <c r="L54" s="1"/>
  <c r="L49" s="1"/>
  <c r="L37" s="1"/>
  <c r="R49" l="1"/>
  <c r="L38"/>
</calcChain>
</file>

<file path=xl/sharedStrings.xml><?xml version="1.0" encoding="utf-8"?>
<sst xmlns="http://schemas.openxmlformats.org/spreadsheetml/2006/main" count="456" uniqueCount="262">
  <si>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</si>
  <si>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</si>
  <si>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</si>
  <si>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</si>
  <si>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</si>
  <si>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</si>
  <si>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</si>
  <si>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</si>
  <si>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</si>
  <si>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</si>
  <si>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</si>
  <si>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</si>
  <si>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</si>
  <si>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</si>
  <si>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</si>
  <si>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</si>
  <si>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История</t>
  </si>
  <si>
    <t>Иностранный язык</t>
  </si>
  <si>
    <t>Физическая культура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</si>
  <si>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</si>
  <si>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</si>
  <si>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</si>
  <si>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</si>
  <si>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</si>
  <si>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</si>
  <si>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</si>
  <si>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</si>
  <si>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</si>
  <si>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</si>
  <si>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</si>
  <si>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</si>
  <si>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</si>
  <si>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</si>
  <si>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</si>
  <si>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ГИА</t>
  </si>
  <si>
    <t>УЧЕБНЫЙ ПЛАН</t>
  </si>
  <si>
    <t>IV курс</t>
  </si>
  <si>
    <t>ПМ.00</t>
  </si>
  <si>
    <t>ПП.02</t>
  </si>
  <si>
    <t>ОП.01</t>
  </si>
  <si>
    <t>ОП.02</t>
  </si>
  <si>
    <t>ОП.03</t>
  </si>
  <si>
    <t>ОП.04</t>
  </si>
  <si>
    <t>ОП.05</t>
  </si>
  <si>
    <t>ОП.06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</si>
  <si>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</si>
  <si>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основного общего образования </t>
  </si>
  <si>
    <t>1                   семестр 17 нед.</t>
  </si>
  <si>
    <t>2                   семестр 22 нед.</t>
  </si>
  <si>
    <t>Профессиональные модули</t>
  </si>
  <si>
    <t>аудит.</t>
  </si>
  <si>
    <t>максим.</t>
  </si>
  <si>
    <t>1 курс</t>
  </si>
  <si>
    <t>2 курс</t>
  </si>
  <si>
    <t>3 курс</t>
  </si>
  <si>
    <t xml:space="preserve">Производственная практика </t>
  </si>
  <si>
    <t>Учебная практика</t>
  </si>
  <si>
    <t>4 курс</t>
  </si>
  <si>
    <t>ПП.01</t>
  </si>
  <si>
    <t>МДК.02.02</t>
  </si>
  <si>
    <t>Производственная практика</t>
  </si>
  <si>
    <t>ПП.03</t>
  </si>
  <si>
    <t>ПМ.04</t>
  </si>
  <si>
    <t>МДК.04.01</t>
  </si>
  <si>
    <t>МДК.04.02</t>
  </si>
  <si>
    <t>ПП.04</t>
  </si>
  <si>
    <t>ПМ.05</t>
  </si>
  <si>
    <t>МДК.05.01</t>
  </si>
  <si>
    <t>ПП.05</t>
  </si>
  <si>
    <t>3                   семестр 16 нед.</t>
  </si>
  <si>
    <t>производств. практики</t>
  </si>
  <si>
    <t>Химия</t>
  </si>
  <si>
    <t>Биология</t>
  </si>
  <si>
    <t>Физика</t>
  </si>
  <si>
    <t>Информатика</t>
  </si>
  <si>
    <t>МДК.01.02</t>
  </si>
  <si>
    <t>МДК.01.03</t>
  </si>
  <si>
    <t>МДК.03.02</t>
  </si>
  <si>
    <t>МДК.05.02</t>
  </si>
  <si>
    <t>5                   семестр 16 нед.</t>
  </si>
  <si>
    <t>6                   семестр 23 нед.</t>
  </si>
  <si>
    <t>УП.02</t>
  </si>
  <si>
    <t>Основы автоматизации производства</t>
  </si>
  <si>
    <t>Авиационные материалы</t>
  </si>
  <si>
    <t>Основы черчения</t>
  </si>
  <si>
    <t>Допуски, посадки и технические измерения</t>
  </si>
  <si>
    <t>Стандартизация</t>
  </si>
  <si>
    <t>Сборка узлов и агрегатов средней сложности по чертежам и технологиям с применением сборочного инструмента, установка на изделие агрегатов, не требующих нивелировки и регулирования</t>
  </si>
  <si>
    <t>Авиационные двигатели</t>
  </si>
  <si>
    <t>Технология сборки самолётов</t>
  </si>
  <si>
    <t>Сборочная оснастка</t>
  </si>
  <si>
    <t>Выполнение слесарных операций (сверление, развёртывание отверстий, подгонка простых деталей)</t>
  </si>
  <si>
    <t>Конструкция самолётов</t>
  </si>
  <si>
    <t>Слесарная обработка материалов</t>
  </si>
  <si>
    <t>Распаковка, расконсервация деталей и узлов двигателя</t>
  </si>
  <si>
    <t>УП.03</t>
  </si>
  <si>
    <t>Бортовые системы самолёта</t>
  </si>
  <si>
    <t>Стыковка и нивелировка агрегатов самолёта с доводкой стыкуемых поверхностей по 7-10 квалитетам</t>
  </si>
  <si>
    <t>Установка деталей каркаса на герметик, монтаж труб гидравлических и топливных систем, систем управления, промывка и испытание ситем на герметичность</t>
  </si>
  <si>
    <t>Испытательное оборудование</t>
  </si>
  <si>
    <t>Технология испытания бортовых систем</t>
  </si>
  <si>
    <t>ФК.00</t>
  </si>
  <si>
    <t>Основы безопасности и жизнедеятельности</t>
  </si>
  <si>
    <t>Обществознание (вкл. Экономику и право)</t>
  </si>
  <si>
    <t>География</t>
  </si>
  <si>
    <t>Экология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</si>
  <si>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слесарь-сборщик двигателей;                                       слесарь-сборщик летательных аппаратов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</si>
  <si>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</si>
  <si>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1 </t>
    </r>
    <r>
      <rPr>
        <sz val="14"/>
        <rFont val="Times New Roman"/>
        <family val="1"/>
        <charset val="204"/>
      </rPr>
      <t xml:space="preserve"> год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</si>
  <si>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 xml:space="preserve">среднего общего образования </t>
  </si>
  <si>
    <t>2. План учебного процесса (основная профессиональная образовательная программа подготовки квалифицированных рабочих и служащих)</t>
  </si>
  <si>
    <t>УП.05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</si>
  <si>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( на каждого обучающегося)</t>
    </r>
  </si>
  <si>
    <t>Государственная (итоговая) аттестация - 2 недели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</si>
  <si>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</si>
  <si>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</si>
  <si>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</si>
  <si>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</si>
  <si>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</si>
  <si>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</si>
  <si>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</si>
  <si>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</si>
  <si>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</si>
  <si>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</si>
  <si>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</si>
  <si>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</si>
  <si>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</si>
  <si>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</si>
  <si>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</si>
  <si>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</si>
  <si>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</si>
  <si>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</si>
  <si>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</si>
  <si>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</si>
  <si>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</si>
  <si>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</si>
  <si>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</si>
  <si>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</si>
  <si>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</si>
  <si>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</si>
  <si>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</si>
  <si>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</si>
  <si>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</si>
  <si>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</si>
  <si>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</si>
  <si>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</si>
  <si>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</si>
  <si>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</si>
  <si>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</si>
  <si>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</si>
  <si>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</si>
  <si>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</si>
  <si>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</si>
  <si>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</si>
  <si>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</si>
  <si>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</si>
  <si>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</si>
  <si>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</si>
  <si>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</si>
  <si>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</si>
  <si>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</si>
  <si>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</si>
  <si>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</si>
  <si>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</si>
  <si>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</si>
  <si>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</si>
  <si>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</si>
  <si>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</si>
  <si>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</si>
  <si>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</si>
  <si>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</si>
  <si>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</si>
  <si>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</si>
  <si>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</si>
  <si>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</si>
  <si>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</si>
  <si>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</si>
  <si>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</si>
  <si>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</si>
  <si>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=</t>
  </si>
  <si>
    <t>::</t>
  </si>
  <si>
    <t>II</t>
  </si>
  <si>
    <t>00</t>
  </si>
  <si>
    <t>III</t>
  </si>
  <si>
    <t>ХХ</t>
  </si>
  <si>
    <t>IV</t>
  </si>
  <si>
    <t>XX</t>
  </si>
  <si>
    <t>8</t>
  </si>
  <si>
    <t>D</t>
  </si>
  <si>
    <t>Обозначения:</t>
  </si>
  <si>
    <t>Теоретическое обучение</t>
  </si>
  <si>
    <t>Промежуточная аттестация</t>
  </si>
  <si>
    <t>Практика преддипломная (производственная)</t>
  </si>
  <si>
    <t>Практика по профилю специальности (производственная)</t>
  </si>
  <si>
    <t>Каникулы</t>
  </si>
  <si>
    <t>Итоговая государственная аттестация</t>
  </si>
  <si>
    <t>*</t>
  </si>
  <si>
    <t>Теоретическое обучение с рассредоточенной практикой                     (6-8 час/нед)</t>
  </si>
  <si>
    <t>2 нед</t>
  </si>
  <si>
    <t>государственного бюджетного профессионального образовательного учреждения Ростовской области                                                                                    «Таганрогский авиационный колледж имени В.М. Петлякова»</t>
  </si>
  <si>
    <t>обучение по учебным циклам</t>
  </si>
  <si>
    <t>Общеобразовательный учебный цикл</t>
  </si>
  <si>
    <t>Наименование учебных циклов,дисциплин,профессиональных модулей, МДК, практик</t>
  </si>
  <si>
    <t>Общепрофессиональный учебный цикл</t>
  </si>
  <si>
    <t>Профессиональный учебный цикл</t>
  </si>
  <si>
    <t xml:space="preserve">Русский язык </t>
  </si>
  <si>
    <t>Литература</t>
  </si>
  <si>
    <t>4                   семестр 23 нед.</t>
  </si>
  <si>
    <t>8                   семестр 20 нед.</t>
  </si>
  <si>
    <t>Э</t>
  </si>
  <si>
    <t>ОП.07</t>
  </si>
  <si>
    <t>Бережливое производство</t>
  </si>
  <si>
    <t>ДЗ</t>
  </si>
  <si>
    <t>Коэффициент практикоориентированности</t>
  </si>
  <si>
    <t>-/-/ДЗ</t>
  </si>
  <si>
    <t>-/ДЗ</t>
  </si>
  <si>
    <t>-/-/-/-/-/-/-/ДЗ</t>
  </si>
  <si>
    <t>ДЗ/З/-/З/-/ДЗ</t>
  </si>
  <si>
    <t>-/Э</t>
  </si>
  <si>
    <t>Эк</t>
  </si>
  <si>
    <t>0/19/5</t>
  </si>
  <si>
    <t>ДЗ*</t>
  </si>
  <si>
    <t>ДЗ/ДЗ</t>
  </si>
  <si>
    <t>-/Э/Э</t>
  </si>
  <si>
    <t>7                   семестр 17 нед.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</si>
  <si>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17</t>
    </r>
    <r>
      <rPr>
        <sz val="14"/>
        <rFont val="Times New Roman"/>
        <family val="1"/>
        <charset val="204"/>
      </rPr>
      <t xml:space="preserve"> г.                      </t>
    </r>
  </si>
  <si>
    <t>Астрономия</t>
  </si>
  <si>
    <t>-/ДЗ/Э</t>
  </si>
  <si>
    <t>-/Э/ДЗ*</t>
  </si>
  <si>
    <t>0/4/3</t>
  </si>
  <si>
    <t>СОГЛАСОВАНО                                           Главный инженер                                                                                                            ОАО "325 Авиационный ремонтный завод"                                                                                                                                                                _________________ А.А.Безгалов</t>
  </si>
  <si>
    <r>
      <t xml:space="preserve">по профессии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</t>
    </r>
    <r>
      <rPr>
        <b/>
        <u/>
        <sz val="16"/>
        <rFont val="Times New Roman"/>
        <family val="1"/>
        <charset val="204"/>
      </rPr>
      <t>24.01.01 Слесарь-сборщик авиационной техники</t>
    </r>
  </si>
  <si>
    <t>Введение в рабочую профессию</t>
  </si>
  <si>
    <t>ОУДБ.00</t>
  </si>
  <si>
    <t>Базовые общеобразовательные учебные циклы</t>
  </si>
  <si>
    <t>ОУДБ.01</t>
  </si>
  <si>
    <t>ОУДБ.02</t>
  </si>
  <si>
    <t>ОУДБ.03</t>
  </si>
  <si>
    <t>ОУДП.00</t>
  </si>
  <si>
    <t>Профильные общеобразовательные учебные циклы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</si>
  <si>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</si>
  <si>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</si>
  <si>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</si>
  <si>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</si>
  <si>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</si>
  <si>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</si>
  <si>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</si>
  <si>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</si>
  <si>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ОУДБ.12</t>
  </si>
  <si>
    <t>УД.00</t>
  </si>
  <si>
    <t>Дополнительные учебные дисциплины</t>
  </si>
  <si>
    <t>УД.17</t>
  </si>
  <si>
    <t>УД.16</t>
  </si>
  <si>
    <t>ОУДП.13</t>
  </si>
  <si>
    <t>Математика</t>
  </si>
  <si>
    <t>ОУДП.14</t>
  </si>
  <si>
    <t>ОУДП.15</t>
  </si>
  <si>
    <t>1/11/2</t>
  </si>
  <si>
    <t>0/4/2</t>
  </si>
  <si>
    <t>0/2/0</t>
  </si>
  <si>
    <t>1/17/4</t>
  </si>
  <si>
    <t>Математическое моделирование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</si>
</sst>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28"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2" borderId="35" applyNumberFormat="0" applyAlignment="0" applyProtection="0"/>
    <xf numFmtId="44" fontId="16" fillId="0" borderId="0" applyFont="0" applyFill="0" applyBorder="0" applyAlignment="0" applyProtection="0"/>
    <xf numFmtId="0" fontId="16" fillId="0" borderId="0"/>
  </cellStyleXfs>
  <cellXfs count="25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/>
    <xf numFmtId="0" fontId="9" fillId="4" borderId="3" xfId="0" applyFont="1" applyFill="1" applyBorder="1" applyAlignment="1">
      <alignment vertical="center" textRotation="90" wrapText="1"/>
    </xf>
    <xf numFmtId="0" fontId="9" fillId="4" borderId="1" xfId="0" applyFont="1" applyFill="1" applyBorder="1"/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9" fillId="4" borderId="10" xfId="0" applyFont="1" applyFill="1" applyBorder="1"/>
    <xf numFmtId="0" fontId="9" fillId="4" borderId="7" xfId="0" applyFont="1" applyFill="1" applyBorder="1"/>
    <xf numFmtId="0" fontId="0" fillId="0" borderId="0" xfId="0" applyFill="1"/>
    <xf numFmtId="0" fontId="3" fillId="0" borderId="13" xfId="0" applyFont="1" applyFill="1" applyBorder="1"/>
    <xf numFmtId="0" fontId="3" fillId="0" borderId="13" xfId="0" applyFont="1" applyFill="1" applyBorder="1" applyAlignment="1">
      <alignment vertical="center"/>
    </xf>
    <xf numFmtId="0" fontId="9" fillId="4" borderId="13" xfId="0" applyFont="1" applyFill="1" applyBorder="1"/>
    <xf numFmtId="0" fontId="3" fillId="0" borderId="15" xfId="0" applyFont="1" applyFill="1" applyBorder="1"/>
    <xf numFmtId="0" fontId="9" fillId="0" borderId="16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horizontal="right" wrapText="1"/>
    </xf>
    <xf numFmtId="0" fontId="9" fillId="4" borderId="3" xfId="0" applyFont="1" applyFill="1" applyBorder="1" applyAlignment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center" wrapText="1"/>
    </xf>
    <xf numFmtId="0" fontId="9" fillId="4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 vertical="center" wrapText="1"/>
    </xf>
    <xf numFmtId="2" fontId="0" fillId="0" borderId="0" xfId="0" applyNumberFormat="1" applyFill="1"/>
    <xf numFmtId="2" fontId="0" fillId="5" borderId="0" xfId="0" applyNumberFormat="1" applyFill="1"/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21" fillId="0" borderId="1" xfId="0" applyNumberFormat="1" applyFont="1" applyBorder="1" applyAlignment="1" applyProtection="1">
      <alignment horizontal="center" vertical="center" shrinkToFit="1"/>
      <protection hidden="1"/>
    </xf>
    <xf numFmtId="49" fontId="21" fillId="0" borderId="2" xfId="0" applyNumberFormat="1" applyFont="1" applyBorder="1" applyAlignment="1" applyProtection="1">
      <alignment horizontal="center" vertical="center" shrinkToFit="1"/>
      <protection hidden="1"/>
    </xf>
    <xf numFmtId="1" fontId="21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5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6" fillId="0" borderId="0" xfId="0" applyNumberFormat="1" applyFont="1" applyProtection="1">
      <protection hidden="1"/>
    </xf>
    <xf numFmtId="49" fontId="18" fillId="0" borderId="39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0" fillId="0" borderId="39" xfId="0" applyNumberFormat="1" applyFont="1" applyFill="1" applyBorder="1" applyAlignment="1" applyProtection="1">
      <alignment horizontal="center"/>
      <protection hidden="1"/>
    </xf>
    <xf numFmtId="49" fontId="0" fillId="0" borderId="39" xfId="0" applyNumberFormat="1" applyBorder="1" applyAlignment="1" applyProtection="1">
      <alignment horizontal="center"/>
      <protection hidden="1"/>
    </xf>
    <xf numFmtId="49" fontId="24" fillId="0" borderId="39" xfId="0" applyNumberFormat="1" applyFont="1" applyFill="1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2" fillId="0" borderId="0" xfId="0" applyFont="1" applyAlignment="1">
      <alignment wrapText="1"/>
    </xf>
    <xf numFmtId="0" fontId="0" fillId="0" borderId="0" xfId="0" applyFont="1"/>
    <xf numFmtId="0" fontId="27" fillId="0" borderId="1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12" xfId="0" applyFont="1" applyBorder="1"/>
    <xf numFmtId="0" fontId="3" fillId="0" borderId="40" xfId="0" applyFont="1" applyFill="1" applyBorder="1" applyAlignment="1">
      <alignment horizontal="center"/>
    </xf>
    <xf numFmtId="0" fontId="9" fillId="4" borderId="13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quotePrefix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5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42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quotePrefix="1" applyFont="1" applyFill="1" applyBorder="1" applyAlignment="1">
      <alignment horizontal="center"/>
    </xf>
    <xf numFmtId="0" fontId="0" fillId="9" borderId="1" xfId="0" applyNumberFormat="1" applyFill="1" applyBorder="1" applyAlignment="1" applyProtection="1">
      <alignment horizontal="center" vertical="center"/>
      <protection hidden="1"/>
    </xf>
    <xf numFmtId="0" fontId="9" fillId="4" borderId="14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3" fillId="8" borderId="1" xfId="0" quotePrefix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0" xfId="3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4" borderId="22" xfId="0" applyFont="1" applyFill="1" applyBorder="1" applyAlignment="1">
      <alignment horizontal="center" vertical="center" textRotation="90"/>
    </xf>
    <xf numFmtId="0" fontId="9" fillId="4" borderId="23" xfId="0" applyFont="1" applyFill="1" applyBorder="1" applyAlignment="1">
      <alignment horizontal="center" vertical="center" textRotation="90"/>
    </xf>
    <xf numFmtId="0" fontId="9" fillId="4" borderId="14" xfId="0" applyFont="1" applyFill="1" applyBorder="1" applyAlignment="1">
      <alignment horizontal="center" vertical="center" textRotation="90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9" fillId="4" borderId="4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textRotation="90" wrapText="1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vertical="center" textRotation="90"/>
    </xf>
    <xf numFmtId="0" fontId="9" fillId="4" borderId="4" xfId="0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center" vertical="center" textRotation="90"/>
    </xf>
    <xf numFmtId="0" fontId="9" fillId="4" borderId="5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3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34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7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49" fontId="19" fillId="0" borderId="5" xfId="0" applyNumberFormat="1" applyFont="1" applyBorder="1" applyAlignment="1" applyProtection="1">
      <alignment horizontal="center" vertical="center" textRotation="90"/>
      <protection hidden="1"/>
    </xf>
    <xf numFmtId="49" fontId="19" fillId="0" borderId="4" xfId="0" applyNumberFormat="1" applyFont="1" applyBorder="1" applyAlignment="1" applyProtection="1">
      <alignment horizontal="center" vertical="center" textRotation="90"/>
      <protection hidden="1"/>
    </xf>
    <xf numFmtId="49" fontId="19" fillId="0" borderId="3" xfId="0" applyNumberFormat="1" applyFont="1" applyBorder="1" applyAlignment="1" applyProtection="1">
      <alignment horizontal="center" vertical="center" textRotation="90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center" vertical="center"/>
      <protection hidden="1"/>
    </xf>
    <xf numFmtId="0" fontId="16" fillId="0" borderId="5" xfId="0" applyFont="1" applyFill="1" applyBorder="1" applyAlignment="1" applyProtection="1">
      <alignment horizontal="center" textRotation="90" wrapText="1"/>
      <protection hidden="1"/>
    </xf>
    <xf numFmtId="0" fontId="16" fillId="0" borderId="4" xfId="0" applyFont="1" applyFill="1" applyBorder="1" applyAlignment="1" applyProtection="1">
      <alignment horizontal="center" textRotation="90" wrapText="1"/>
      <protection hidden="1"/>
    </xf>
    <xf numFmtId="0" fontId="16" fillId="0" borderId="3" xfId="0" applyFont="1" applyFill="1" applyBorder="1" applyAlignment="1" applyProtection="1">
      <alignment horizont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23" fillId="6" borderId="5" xfId="0" applyNumberFormat="1" applyFont="1" applyFill="1" applyBorder="1" applyAlignment="1" applyProtection="1">
      <alignment horizontal="center" vertical="center"/>
      <protection locked="0"/>
    </xf>
    <xf numFmtId="49" fontId="23" fillId="6" borderId="3" xfId="0" applyNumberFormat="1" applyFont="1" applyFill="1" applyBorder="1" applyAlignment="1" applyProtection="1">
      <alignment horizontal="center" vertical="center"/>
      <protection locked="0"/>
    </xf>
    <xf numFmtId="49" fontId="20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0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0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49" fontId="0" fillId="6" borderId="5" xfId="0" applyNumberFormat="1" applyFill="1" applyBorder="1" applyAlignment="1" applyProtection="1">
      <alignment horizontal="center" vertical="center"/>
      <protection locked="0"/>
    </xf>
    <xf numFmtId="49" fontId="16" fillId="6" borderId="3" xfId="0" applyNumberFormat="1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1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9" borderId="5" xfId="0" applyNumberFormat="1" applyFill="1" applyBorder="1" applyAlignment="1" applyProtection="1">
      <alignment horizontal="center" vertical="center"/>
      <protection hidden="1"/>
    </xf>
    <xf numFmtId="0" fontId="0" fillId="9" borderId="3" xfId="0" applyNumberFormat="1" applyFill="1" applyBorder="1" applyAlignment="1" applyProtection="1">
      <alignment horizontal="center" vertical="center"/>
      <protection hidden="1"/>
    </xf>
    <xf numFmtId="49" fontId="16" fillId="6" borderId="5" xfId="0" applyNumberFormat="1" applyFont="1" applyFill="1" applyBorder="1" applyAlignment="1" applyProtection="1">
      <alignment horizontal="center" vertical="center"/>
      <protection locked="0"/>
    </xf>
    <xf numFmtId="0" fontId="16" fillId="9" borderId="5" xfId="0" applyFont="1" applyFill="1" applyBorder="1" applyAlignment="1" applyProtection="1">
      <alignment horizontal="center" vertical="center"/>
      <protection hidden="1"/>
    </xf>
    <xf numFmtId="0" fontId="16" fillId="9" borderId="3" xfId="0" applyFont="1" applyFill="1" applyBorder="1" applyAlignment="1" applyProtection="1">
      <alignment horizontal="center" vertical="center"/>
      <protection hidden="1"/>
    </xf>
    <xf numFmtId="0" fontId="0" fillId="9" borderId="5" xfId="0" applyFill="1" applyBorder="1" applyAlignment="1" applyProtection="1">
      <alignment horizontal="center" vertical="center"/>
      <protection hidden="1"/>
    </xf>
    <xf numFmtId="0" fontId="0" fillId="9" borderId="3" xfId="0" applyFill="1" applyBorder="1" applyAlignment="1" applyProtection="1">
      <alignment horizontal="center" vertical="center"/>
      <protection hidden="1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Alignment="1" applyProtection="1">
      <alignment horizontal="left" wrapText="1"/>
      <protection hidden="1"/>
    </xf>
    <xf numFmtId="49" fontId="0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</cellXfs>
  <cellStyles count="4">
    <cellStyle name="Вычисление" xfId="1"/>
    <cellStyle name="Денежный 2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view="pageBreakPreview" zoomScale="90" workbookViewId="0">
      <selection activeCell="D14" sqref="D14"/>
    </sheetView>
  </sheetViews>
  <sheetFormatPr defaultRowHeight="12.75"/>
  <sheetData>
    <row r="1" spans="1:15" ht="30" customHeight="1">
      <c r="A1" s="125" t="s">
        <v>230</v>
      </c>
      <c r="B1" s="125"/>
      <c r="C1" s="125"/>
      <c r="D1" s="125"/>
      <c r="E1" s="125"/>
      <c r="J1" s="126" t="s">
        <v>225</v>
      </c>
      <c r="K1" s="126"/>
      <c r="L1" s="126"/>
      <c r="M1" s="126"/>
      <c r="N1" s="126"/>
    </row>
    <row r="2" spans="1:15" ht="30" customHeight="1">
      <c r="A2" s="125"/>
      <c r="B2" s="125"/>
      <c r="C2" s="125"/>
      <c r="D2" s="125"/>
      <c r="E2" s="125"/>
      <c r="F2" s="2"/>
      <c r="J2" s="126"/>
      <c r="K2" s="126"/>
      <c r="L2" s="126"/>
      <c r="M2" s="126"/>
      <c r="N2" s="126"/>
    </row>
    <row r="3" spans="1:15" ht="30" customHeight="1">
      <c r="A3" s="125"/>
      <c r="B3" s="125"/>
      <c r="C3" s="125"/>
      <c r="D3" s="125"/>
      <c r="E3" s="125"/>
      <c r="F3" s="42"/>
      <c r="G3" s="42"/>
      <c r="H3" s="42"/>
      <c r="I3" s="42"/>
      <c r="J3" s="126"/>
      <c r="K3" s="126"/>
      <c r="L3" s="126"/>
      <c r="M3" s="126"/>
      <c r="N3" s="126"/>
    </row>
    <row r="4" spans="1:15" ht="30" customHeight="1">
      <c r="A4" s="125"/>
      <c r="B4" s="125"/>
      <c r="C4" s="125"/>
      <c r="D4" s="125"/>
      <c r="E4" s="125"/>
      <c r="J4" s="126"/>
      <c r="K4" s="126"/>
      <c r="L4" s="126"/>
      <c r="M4" s="126"/>
      <c r="N4" s="126"/>
    </row>
    <row r="5" spans="1:15" ht="12.75" customHeight="1">
      <c r="A5" s="76"/>
      <c r="B5" s="76"/>
      <c r="C5" s="76"/>
      <c r="D5" s="76"/>
      <c r="E5" s="76"/>
      <c r="J5" s="76"/>
      <c r="K5" s="76"/>
      <c r="L5" s="76"/>
      <c r="M5" s="76"/>
      <c r="N5" s="76"/>
    </row>
    <row r="6" spans="1:15" ht="12.75" customHeight="1">
      <c r="A6" s="76"/>
      <c r="B6" s="76"/>
      <c r="C6" s="76"/>
      <c r="D6" s="76"/>
      <c r="E6" s="76"/>
      <c r="J6" s="54"/>
      <c r="K6" s="54"/>
      <c r="L6" s="54"/>
      <c r="M6" s="54"/>
      <c r="N6" s="54"/>
    </row>
    <row r="7" spans="1:15" ht="68.25" customHeight="1">
      <c r="A7" s="54"/>
      <c r="B7" s="54"/>
      <c r="C7" s="54"/>
      <c r="D7" s="54"/>
      <c r="E7" s="54"/>
      <c r="J7" s="55"/>
    </row>
    <row r="8" spans="1:15" ht="25.5">
      <c r="E8" s="122" t="s">
        <v>35</v>
      </c>
      <c r="F8" s="122"/>
      <c r="G8" s="122"/>
      <c r="H8" s="122"/>
      <c r="I8" s="122"/>
      <c r="J8" s="122"/>
    </row>
    <row r="9" spans="1:15" ht="18.75">
      <c r="F9" s="4"/>
      <c r="G9" s="4"/>
      <c r="H9" s="4"/>
      <c r="I9" s="4"/>
      <c r="J9" s="4"/>
      <c r="O9" s="5"/>
    </row>
    <row r="10" spans="1:15" ht="60.75" customHeight="1">
      <c r="C10" s="123" t="s">
        <v>199</v>
      </c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15" ht="20.25" customHeight="1"/>
    <row r="12" spans="1:15" ht="41.25" customHeight="1">
      <c r="C12" s="124" t="s">
        <v>231</v>
      </c>
      <c r="D12" s="124"/>
      <c r="E12" s="124"/>
      <c r="F12" s="124"/>
      <c r="G12" s="124"/>
      <c r="H12" s="124"/>
      <c r="I12" s="124"/>
      <c r="J12" s="124"/>
      <c r="K12" s="124"/>
      <c r="L12" s="124"/>
    </row>
    <row r="13" spans="1:15" ht="18" customHeight="1"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5" ht="20.25" customHeight="1">
      <c r="C14" s="53"/>
      <c r="D14" s="53"/>
      <c r="E14" s="53"/>
      <c r="F14" s="53"/>
      <c r="G14" s="53"/>
      <c r="H14" s="53"/>
      <c r="I14" s="53"/>
      <c r="J14" s="53"/>
      <c r="K14" s="53"/>
    </row>
    <row r="15" spans="1:15" ht="20.25" customHeight="1">
      <c r="D15" s="53"/>
      <c r="E15" s="53"/>
      <c r="F15" s="53"/>
      <c r="G15" s="53"/>
      <c r="H15" s="53"/>
      <c r="I15" s="53"/>
    </row>
    <row r="16" spans="1:15" ht="75" customHeight="1">
      <c r="J16" s="118" t="s">
        <v>106</v>
      </c>
      <c r="K16" s="118"/>
      <c r="L16" s="118"/>
      <c r="M16" s="118"/>
      <c r="N16" s="118"/>
    </row>
    <row r="17" spans="9:14" ht="18.75">
      <c r="J17" s="52"/>
      <c r="K17" s="52"/>
      <c r="L17" s="52"/>
      <c r="M17" s="52"/>
      <c r="N17" s="52"/>
    </row>
    <row r="18" spans="9:14" ht="18.75" customHeight="1">
      <c r="J18" s="118" t="s">
        <v>45</v>
      </c>
      <c r="K18" s="118"/>
      <c r="L18" s="118"/>
      <c r="M18" s="118"/>
      <c r="N18" s="118"/>
    </row>
    <row r="19" spans="9:14" ht="39" customHeight="1">
      <c r="J19" s="118" t="s">
        <v>107</v>
      </c>
      <c r="K19" s="118"/>
      <c r="L19" s="118"/>
      <c r="M19" s="118"/>
      <c r="N19" s="118"/>
    </row>
    <row r="20" spans="9:14" ht="21" customHeight="1">
      <c r="J20" s="119" t="s">
        <v>46</v>
      </c>
      <c r="K20" s="118"/>
      <c r="L20" s="118"/>
      <c r="M20" s="118"/>
      <c r="N20" s="118"/>
    </row>
    <row r="22" spans="9:14" ht="18.75" customHeight="1">
      <c r="J22" s="118" t="s">
        <v>108</v>
      </c>
      <c r="K22" s="118"/>
      <c r="L22" s="118"/>
      <c r="M22" s="118"/>
      <c r="N22" s="118"/>
    </row>
    <row r="23" spans="9:14" ht="20.100000000000001" customHeight="1">
      <c r="J23" s="120" t="s">
        <v>109</v>
      </c>
      <c r="K23" s="121"/>
      <c r="L23" s="121"/>
      <c r="M23" s="121"/>
      <c r="N23" s="121"/>
    </row>
    <row r="24" spans="9:14" ht="20.100000000000001" customHeight="1">
      <c r="J24" s="121"/>
      <c r="K24" s="121"/>
      <c r="L24" s="121"/>
      <c r="M24" s="121"/>
      <c r="N24" s="121"/>
    </row>
    <row r="25" spans="9:14" ht="18.75" customHeight="1"/>
    <row r="26" spans="9:14" ht="18.75">
      <c r="M26" s="42"/>
      <c r="N26" s="42"/>
    </row>
    <row r="28" spans="9:14" ht="15.75">
      <c r="J28" s="3"/>
      <c r="K28" s="3"/>
      <c r="L28" s="3"/>
    </row>
    <row r="29" spans="9:14" ht="15.75">
      <c r="I29" s="3"/>
    </row>
    <row r="30" spans="9:14">
      <c r="K30" s="1"/>
    </row>
    <row r="31" spans="9:14">
      <c r="K31" s="1"/>
    </row>
    <row r="32" spans="9:14">
      <c r="K32" s="1"/>
    </row>
  </sheetData>
  <sheetProtection password="CE20" sheet="1" objects="1" scenarios="1" selectLockedCells="1" selectUnlockedCells="1"/>
  <mergeCells count="11">
    <mergeCell ref="J16:N16"/>
    <mergeCell ref="E8:J8"/>
    <mergeCell ref="C10:L10"/>
    <mergeCell ref="C12:L13"/>
    <mergeCell ref="A1:E4"/>
    <mergeCell ref="J1:N4"/>
    <mergeCell ref="J18:N18"/>
    <mergeCell ref="J19:N19"/>
    <mergeCell ref="J20:N20"/>
    <mergeCell ref="J22:N22"/>
    <mergeCell ref="J23:N24"/>
  </mergeCells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77"/>
  <sheetViews>
    <sheetView view="pageBreakPreview" zoomScale="90" zoomScaleNormal="90" zoomScaleSheetLayoutView="90" workbookViewId="0">
      <pane ySplit="7" topLeftCell="A26" activePane="bottomLeft" state="frozen"/>
      <selection pane="bottomLeft" activeCell="E33" sqref="E33"/>
    </sheetView>
  </sheetViews>
  <sheetFormatPr defaultRowHeight="12.75"/>
  <cols>
    <col min="1" max="1" width="12.42578125" customWidth="1"/>
    <col min="2" max="2" width="60.7109375" customWidth="1"/>
    <col min="3" max="3" width="10.28515625" customWidth="1"/>
    <col min="4" max="4" width="11.140625" customWidth="1"/>
    <col min="5" max="5" width="8.28515625" customWidth="1"/>
    <col min="6" max="6" width="7" customWidth="1"/>
    <col min="7" max="7" width="6.140625" customWidth="1"/>
    <col min="8" max="9" width="6.85546875" customWidth="1"/>
    <col min="10" max="15" width="6.42578125" customWidth="1"/>
    <col min="16" max="17" width="6.42578125" style="31" customWidth="1"/>
  </cols>
  <sheetData>
    <row r="1" spans="1:54" ht="15.75">
      <c r="A1" s="127" t="s">
        <v>110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54" ht="3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0"/>
      <c r="Q2" s="40"/>
    </row>
    <row r="3" spans="1:54" s="22" customFormat="1" ht="30" customHeight="1">
      <c r="A3" s="128" t="s">
        <v>5</v>
      </c>
      <c r="B3" s="131" t="s">
        <v>202</v>
      </c>
      <c r="C3" s="134" t="s">
        <v>6</v>
      </c>
      <c r="D3" s="137" t="s">
        <v>7</v>
      </c>
      <c r="E3" s="138"/>
      <c r="F3" s="138"/>
      <c r="G3" s="138"/>
      <c r="H3" s="138"/>
      <c r="I3" s="139"/>
      <c r="J3" s="140" t="s">
        <v>11</v>
      </c>
      <c r="K3" s="141"/>
      <c r="L3" s="141"/>
      <c r="M3" s="141"/>
      <c r="N3" s="141"/>
      <c r="O3" s="141"/>
      <c r="P3" s="141"/>
      <c r="Q3" s="14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</row>
    <row r="4" spans="1:54" s="22" customFormat="1" ht="30.95" customHeight="1">
      <c r="A4" s="129"/>
      <c r="B4" s="132"/>
      <c r="C4" s="135"/>
      <c r="D4" s="142" t="s">
        <v>8</v>
      </c>
      <c r="E4" s="145" t="s">
        <v>13</v>
      </c>
      <c r="F4" s="146" t="s">
        <v>9</v>
      </c>
      <c r="G4" s="147"/>
      <c r="H4" s="147"/>
      <c r="I4" s="148"/>
      <c r="J4" s="149" t="s">
        <v>2</v>
      </c>
      <c r="K4" s="150"/>
      <c r="L4" s="149" t="s">
        <v>3</v>
      </c>
      <c r="M4" s="150"/>
      <c r="N4" s="149" t="s">
        <v>4</v>
      </c>
      <c r="O4" s="155"/>
      <c r="P4" s="149" t="s">
        <v>36</v>
      </c>
      <c r="Q4" s="155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</row>
    <row r="5" spans="1:54" s="22" customFormat="1" ht="14.45" customHeight="1">
      <c r="A5" s="129"/>
      <c r="B5" s="132"/>
      <c r="C5" s="135"/>
      <c r="D5" s="143"/>
      <c r="E5" s="135"/>
      <c r="F5" s="142" t="s">
        <v>12</v>
      </c>
      <c r="G5" s="151" t="s">
        <v>10</v>
      </c>
      <c r="H5" s="152"/>
      <c r="I5" s="153"/>
      <c r="J5" s="154" t="s">
        <v>47</v>
      </c>
      <c r="K5" s="154" t="s">
        <v>48</v>
      </c>
      <c r="L5" s="154" t="s">
        <v>69</v>
      </c>
      <c r="M5" s="154" t="s">
        <v>207</v>
      </c>
      <c r="N5" s="154" t="s">
        <v>79</v>
      </c>
      <c r="O5" s="154" t="s">
        <v>80</v>
      </c>
      <c r="P5" s="154" t="s">
        <v>224</v>
      </c>
      <c r="Q5" s="154" t="s">
        <v>208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</row>
    <row r="6" spans="1:54" s="22" customFormat="1" ht="150" customHeight="1">
      <c r="A6" s="130"/>
      <c r="B6" s="133"/>
      <c r="C6" s="136"/>
      <c r="D6" s="144"/>
      <c r="E6" s="136"/>
      <c r="F6" s="144"/>
      <c r="G6" s="43" t="s">
        <v>31</v>
      </c>
      <c r="H6" s="23" t="s">
        <v>32</v>
      </c>
      <c r="I6" s="23" t="s">
        <v>33</v>
      </c>
      <c r="J6" s="133"/>
      <c r="K6" s="133"/>
      <c r="L6" s="133"/>
      <c r="M6" s="133"/>
      <c r="N6" s="133"/>
      <c r="O6" s="133"/>
      <c r="P6" s="133"/>
      <c r="Q6" s="133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</row>
    <row r="7" spans="1:54" s="82" customFormat="1">
      <c r="A7" s="78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80">
        <v>16</v>
      </c>
      <c r="Q7" s="80">
        <v>17</v>
      </c>
      <c r="R7" s="81" t="s">
        <v>50</v>
      </c>
      <c r="S7" s="81" t="s">
        <v>51</v>
      </c>
    </row>
    <row r="8" spans="1:54" s="89" customFormat="1" ht="30.95" customHeight="1">
      <c r="A8" s="105" t="s">
        <v>14</v>
      </c>
      <c r="B8" s="106" t="s">
        <v>201</v>
      </c>
      <c r="C8" s="101" t="s">
        <v>260</v>
      </c>
      <c r="D8" s="100">
        <f>SUM(D9,D22,D26)</f>
        <v>3085</v>
      </c>
      <c r="E8" s="100">
        <f>SUM(E9,E22,E26)</f>
        <v>1033</v>
      </c>
      <c r="F8" s="100">
        <f t="shared" ref="F8:H8" si="0">SUM(F9,F22,F26)</f>
        <v>2052</v>
      </c>
      <c r="G8" s="100">
        <f t="shared" si="0"/>
        <v>1451</v>
      </c>
      <c r="H8" s="100">
        <f t="shared" si="0"/>
        <v>601</v>
      </c>
      <c r="I8" s="100">
        <f t="shared" ref="I8" si="1">SUM(I9,I22,I26)</f>
        <v>0</v>
      </c>
      <c r="J8" s="100">
        <f t="shared" ref="J8" si="2">SUM(J9,J22,J26)</f>
        <v>612</v>
      </c>
      <c r="K8" s="100">
        <f t="shared" ref="K8" si="3">SUM(K9,K22,K26)</f>
        <v>792</v>
      </c>
      <c r="L8" s="100">
        <f t="shared" ref="L8" si="4">SUM(L9,L22,L26)</f>
        <v>440</v>
      </c>
      <c r="M8" s="100">
        <f t="shared" ref="M8" si="5">SUM(M9,M22,M26)</f>
        <v>70</v>
      </c>
      <c r="N8" s="100">
        <f t="shared" ref="N8" si="6">SUM(N9,N22,N26)</f>
        <v>32</v>
      </c>
      <c r="O8" s="100">
        <f t="shared" ref="O8" si="7">SUM(O9,O22,O26)</f>
        <v>70</v>
      </c>
      <c r="P8" s="100">
        <f t="shared" ref="P8" si="8">SUM(P9,P22,P26)</f>
        <v>22</v>
      </c>
      <c r="Q8" s="100">
        <f t="shared" ref="Q8" si="9">SUM(Q9,Q22,Q26)</f>
        <v>14</v>
      </c>
      <c r="R8" s="156" t="s">
        <v>52</v>
      </c>
      <c r="S8" s="156"/>
    </row>
    <row r="9" spans="1:54" s="21" customFormat="1" ht="36" customHeight="1">
      <c r="A9" s="109" t="s">
        <v>233</v>
      </c>
      <c r="B9" s="110" t="s">
        <v>234</v>
      </c>
      <c r="C9" s="111" t="s">
        <v>257</v>
      </c>
      <c r="D9" s="112">
        <f>SUM(D10:D21)</f>
        <v>2058</v>
      </c>
      <c r="E9" s="112">
        <f>SUM(E10:E21)</f>
        <v>691</v>
      </c>
      <c r="F9" s="112">
        <f>SUM(F10:F21)</f>
        <v>1367</v>
      </c>
      <c r="G9" s="112">
        <f t="shared" ref="G9" si="10">SUM(G10:G21)</f>
        <v>960</v>
      </c>
      <c r="H9" s="112">
        <f t="shared" ref="H9" si="11">SUM(H10:H21)</f>
        <v>407</v>
      </c>
      <c r="I9" s="112">
        <f t="shared" ref="I9" si="12">SUM(I10:I21)</f>
        <v>0</v>
      </c>
      <c r="J9" s="112">
        <f t="shared" ref="J9" si="13">SUM(J10:J21)</f>
        <v>444</v>
      </c>
      <c r="K9" s="112">
        <f t="shared" ref="K9" si="14">SUM(K10:K21)</f>
        <v>484</v>
      </c>
      <c r="L9" s="112">
        <f t="shared" ref="L9" si="15">SUM(L10:L21)</f>
        <v>231</v>
      </c>
      <c r="M9" s="112">
        <f t="shared" ref="M9" si="16">SUM(M10:M21)</f>
        <v>70</v>
      </c>
      <c r="N9" s="112">
        <f t="shared" ref="N9" si="17">SUM(N10:N21)</f>
        <v>32</v>
      </c>
      <c r="O9" s="112">
        <f t="shared" ref="O9" si="18">SUM(O10:O21)</f>
        <v>70</v>
      </c>
      <c r="P9" s="112">
        <f t="shared" ref="P9" si="19">SUM(P10:P21)</f>
        <v>22</v>
      </c>
      <c r="Q9" s="112">
        <f t="shared" ref="Q9" si="20">SUM(Q10:Q21)</f>
        <v>14</v>
      </c>
      <c r="R9" s="113"/>
      <c r="S9" s="113"/>
      <c r="T9" s="194" t="s">
        <v>52</v>
      </c>
      <c r="U9" s="194"/>
    </row>
    <row r="10" spans="1:54" ht="15.75">
      <c r="A10" s="33" t="s">
        <v>235</v>
      </c>
      <c r="B10" s="41" t="s">
        <v>205</v>
      </c>
      <c r="C10" s="9" t="s">
        <v>223</v>
      </c>
      <c r="D10" s="7">
        <f>E10+F10</f>
        <v>183</v>
      </c>
      <c r="E10" s="7">
        <f>F10/2</f>
        <v>61</v>
      </c>
      <c r="F10" s="7">
        <f t="shared" ref="F10:F11" si="21">J10+K10+L10+M10+N10+O10</f>
        <v>122</v>
      </c>
      <c r="G10" s="7">
        <f t="shared" ref="G10:G11" si="22">F10-H10-I10</f>
        <v>122</v>
      </c>
      <c r="H10" s="7">
        <v>0</v>
      </c>
      <c r="I10" s="7">
        <v>0</v>
      </c>
      <c r="J10" s="7">
        <v>36</v>
      </c>
      <c r="K10" s="7">
        <v>44</v>
      </c>
      <c r="L10" s="7">
        <v>42</v>
      </c>
      <c r="M10" s="7">
        <v>0</v>
      </c>
      <c r="N10" s="7">
        <v>0</v>
      </c>
      <c r="O10" s="7">
        <v>0</v>
      </c>
      <c r="P10" s="7">
        <v>0</v>
      </c>
      <c r="Q10" s="83">
        <v>0</v>
      </c>
      <c r="R10" s="31">
        <f>SUM(J10:K25,J30:K36,J40:K43,J45:K48,J50:K53,J55:K57,J59:K63)/39</f>
        <v>43.589743589743591</v>
      </c>
      <c r="S10" s="31">
        <f>D8/39</f>
        <v>79.102564102564102</v>
      </c>
    </row>
    <row r="11" spans="1:54" ht="15.75">
      <c r="A11" s="33" t="s">
        <v>236</v>
      </c>
      <c r="B11" s="41" t="s">
        <v>206</v>
      </c>
      <c r="C11" s="9" t="s">
        <v>214</v>
      </c>
      <c r="D11" s="7">
        <f t="shared" ref="D11" si="23">E11+F11</f>
        <v>276</v>
      </c>
      <c r="E11" s="7">
        <f t="shared" ref="E11:E19" si="24">F11/2</f>
        <v>92</v>
      </c>
      <c r="F11" s="7">
        <f t="shared" si="21"/>
        <v>184</v>
      </c>
      <c r="G11" s="7">
        <f t="shared" si="22"/>
        <v>184</v>
      </c>
      <c r="H11" s="7">
        <v>0</v>
      </c>
      <c r="I11" s="7">
        <v>0</v>
      </c>
      <c r="J11" s="7">
        <v>54</v>
      </c>
      <c r="K11" s="7">
        <v>66</v>
      </c>
      <c r="L11" s="7">
        <v>64</v>
      </c>
      <c r="M11" s="7">
        <v>0</v>
      </c>
      <c r="N11" s="7">
        <v>0</v>
      </c>
      <c r="O11" s="7">
        <v>0</v>
      </c>
      <c r="P11" s="7">
        <v>0</v>
      </c>
      <c r="Q11" s="83">
        <v>0</v>
      </c>
      <c r="R11" s="31">
        <f>SUM(J11:K29,J31:K37,J41:K44,J46:K49,J51:K54,J56:K58,J60:K64)/40</f>
        <v>45</v>
      </c>
      <c r="S11" s="31"/>
    </row>
    <row r="12" spans="1:54" ht="31.5">
      <c r="A12" s="33" t="s">
        <v>237</v>
      </c>
      <c r="B12" s="41" t="s">
        <v>17</v>
      </c>
      <c r="C12" s="39" t="s">
        <v>216</v>
      </c>
      <c r="D12" s="7">
        <f t="shared" ref="D12:D19" si="25">E12+F12</f>
        <v>261</v>
      </c>
      <c r="E12" s="7">
        <f t="shared" si="24"/>
        <v>87</v>
      </c>
      <c r="F12" s="7">
        <f>J12+K12+L12+M12+N12+O12+P12+Q12</f>
        <v>174</v>
      </c>
      <c r="G12" s="7">
        <f t="shared" ref="G12:G19" si="26">F12-H12-I12</f>
        <v>2</v>
      </c>
      <c r="H12" s="7">
        <v>172</v>
      </c>
      <c r="I12" s="7">
        <v>0</v>
      </c>
      <c r="J12" s="7">
        <v>18</v>
      </c>
      <c r="K12" s="7">
        <v>24</v>
      </c>
      <c r="L12" s="7">
        <v>18</v>
      </c>
      <c r="M12" s="7">
        <v>30</v>
      </c>
      <c r="N12" s="7">
        <v>14</v>
      </c>
      <c r="O12" s="7">
        <v>34</v>
      </c>
      <c r="P12" s="7">
        <v>22</v>
      </c>
      <c r="Q12" s="83">
        <v>14</v>
      </c>
      <c r="R12" s="48">
        <f>SUM(J10:J25,J30:J36,J40:J43,J45:J48,J50:J53,J55:J57,J59:J63)/17</f>
        <v>43.058823529411768</v>
      </c>
      <c r="S12" s="48">
        <f>SUM(K10:K25,K30:K36,K40:K43,K45:K48,K50:K53,K55:K57,K59:K63)/23</f>
        <v>42.086956521739133</v>
      </c>
    </row>
    <row r="13" spans="1:54" ht="15.75">
      <c r="A13" s="33" t="s">
        <v>240</v>
      </c>
      <c r="B13" s="41" t="s">
        <v>16</v>
      </c>
      <c r="C13" s="9" t="s">
        <v>215</v>
      </c>
      <c r="D13" s="7">
        <f t="shared" si="25"/>
        <v>261</v>
      </c>
      <c r="E13" s="7">
        <f t="shared" si="24"/>
        <v>87</v>
      </c>
      <c r="F13" s="7">
        <f t="shared" ref="F13:F19" si="27">J13+K13+L13+M13+N13+O13</f>
        <v>174</v>
      </c>
      <c r="G13" s="7">
        <f t="shared" si="26"/>
        <v>174</v>
      </c>
      <c r="H13" s="7">
        <v>0</v>
      </c>
      <c r="I13" s="7">
        <v>0</v>
      </c>
      <c r="J13" s="7">
        <v>94</v>
      </c>
      <c r="K13" s="7">
        <v>80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83">
        <v>0</v>
      </c>
      <c r="R13" s="157" t="s">
        <v>53</v>
      </c>
      <c r="S13" s="158"/>
    </row>
    <row r="14" spans="1:54" s="31" customFormat="1" ht="31.5">
      <c r="A14" s="33" t="s">
        <v>241</v>
      </c>
      <c r="B14" s="41" t="s">
        <v>18</v>
      </c>
      <c r="C14" s="99" t="s">
        <v>217</v>
      </c>
      <c r="D14" s="7">
        <f t="shared" si="25"/>
        <v>268</v>
      </c>
      <c r="E14" s="7">
        <v>94</v>
      </c>
      <c r="F14" s="7">
        <f t="shared" si="27"/>
        <v>174</v>
      </c>
      <c r="G14" s="7">
        <f t="shared" si="26"/>
        <v>6</v>
      </c>
      <c r="H14" s="7">
        <v>168</v>
      </c>
      <c r="I14" s="7">
        <v>0</v>
      </c>
      <c r="J14" s="7">
        <v>22</v>
      </c>
      <c r="K14" s="7">
        <v>36</v>
      </c>
      <c r="L14" s="7">
        <v>22</v>
      </c>
      <c r="M14" s="7">
        <v>40</v>
      </c>
      <c r="N14" s="7">
        <v>18</v>
      </c>
      <c r="O14" s="7">
        <v>36</v>
      </c>
      <c r="P14" s="7">
        <v>0</v>
      </c>
      <c r="Q14" s="83">
        <v>0</v>
      </c>
      <c r="R14" s="50">
        <f>SUM(L10:L25,L30:L36,L40:L43,L45:L48,L50:L53,L55:L57,L59:L63)/16</f>
        <v>46.3125</v>
      </c>
      <c r="S14" s="50">
        <f>SUM(M10:M25,M30:M36,M40:M43,M45:M48,M50:M53,M55:M57,M59:M63)/23</f>
        <v>36</v>
      </c>
    </row>
    <row r="15" spans="1:54" ht="15.75">
      <c r="A15" s="33" t="s">
        <v>242</v>
      </c>
      <c r="B15" s="41" t="s">
        <v>102</v>
      </c>
      <c r="C15" s="9" t="s">
        <v>215</v>
      </c>
      <c r="D15" s="7">
        <f t="shared" si="25"/>
        <v>108</v>
      </c>
      <c r="E15" s="7">
        <f t="shared" si="24"/>
        <v>36</v>
      </c>
      <c r="F15" s="7">
        <f t="shared" si="27"/>
        <v>72</v>
      </c>
      <c r="G15" s="7">
        <f t="shared" si="26"/>
        <v>52</v>
      </c>
      <c r="H15" s="7">
        <v>20</v>
      </c>
      <c r="I15" s="7">
        <v>0</v>
      </c>
      <c r="J15" s="7">
        <v>36</v>
      </c>
      <c r="K15" s="7">
        <v>36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3">
        <v>0</v>
      </c>
      <c r="R15" s="157" t="s">
        <v>54</v>
      </c>
      <c r="S15" s="158"/>
    </row>
    <row r="16" spans="1:54" s="20" customFormat="1" ht="15.75">
      <c r="A16" s="33" t="s">
        <v>243</v>
      </c>
      <c r="B16" s="41" t="s">
        <v>71</v>
      </c>
      <c r="C16" s="9" t="s">
        <v>215</v>
      </c>
      <c r="D16" s="7">
        <f t="shared" si="25"/>
        <v>171</v>
      </c>
      <c r="E16" s="7">
        <f t="shared" si="24"/>
        <v>57</v>
      </c>
      <c r="F16" s="7">
        <f t="shared" si="27"/>
        <v>114</v>
      </c>
      <c r="G16" s="7">
        <f t="shared" si="26"/>
        <v>96</v>
      </c>
      <c r="H16" s="7">
        <v>18</v>
      </c>
      <c r="I16" s="7">
        <v>0</v>
      </c>
      <c r="J16" s="7">
        <v>48</v>
      </c>
      <c r="K16" s="7">
        <v>66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83">
        <v>0</v>
      </c>
      <c r="R16" s="51">
        <f>SUM(P10:P25,P30:P36,P40:P43,P45:P48,P50:P53,P55:P57,P59:P63)/16</f>
        <v>38.25</v>
      </c>
      <c r="S16" s="51">
        <f>SUM(Q10:Q25,Q30:Q36,Q40:Q43,Q45:Q48,Q50:Q53,Q55:Q57,Q59:Q63)/21</f>
        <v>36</v>
      </c>
    </row>
    <row r="17" spans="1:21" ht="15.95" customHeight="1">
      <c r="A17" s="33" t="s">
        <v>244</v>
      </c>
      <c r="B17" s="41" t="s">
        <v>103</v>
      </c>
      <c r="C17" s="9" t="s">
        <v>214</v>
      </c>
      <c r="D17" s="7">
        <f t="shared" si="25"/>
        <v>261</v>
      </c>
      <c r="E17" s="7">
        <f t="shared" si="24"/>
        <v>87</v>
      </c>
      <c r="F17" s="7">
        <f t="shared" si="27"/>
        <v>174</v>
      </c>
      <c r="G17" s="7">
        <f t="shared" si="26"/>
        <v>166</v>
      </c>
      <c r="H17" s="7">
        <v>8</v>
      </c>
      <c r="I17" s="7">
        <v>0</v>
      </c>
      <c r="J17" s="7">
        <v>58</v>
      </c>
      <c r="K17" s="7">
        <v>66</v>
      </c>
      <c r="L17" s="7">
        <v>50</v>
      </c>
      <c r="M17" s="7">
        <v>0</v>
      </c>
      <c r="N17" s="7">
        <v>0</v>
      </c>
      <c r="O17" s="7">
        <v>0</v>
      </c>
      <c r="P17" s="7">
        <v>0</v>
      </c>
      <c r="Q17" s="83">
        <v>0</v>
      </c>
    </row>
    <row r="18" spans="1:21" ht="15.95" customHeight="1">
      <c r="A18" s="33" t="s">
        <v>245</v>
      </c>
      <c r="B18" s="41" t="s">
        <v>72</v>
      </c>
      <c r="C18" s="7" t="s">
        <v>212</v>
      </c>
      <c r="D18" s="7">
        <f t="shared" si="25"/>
        <v>54</v>
      </c>
      <c r="E18" s="7">
        <f t="shared" si="24"/>
        <v>18</v>
      </c>
      <c r="F18" s="7">
        <f t="shared" si="27"/>
        <v>36</v>
      </c>
      <c r="G18" s="7">
        <f t="shared" si="26"/>
        <v>31</v>
      </c>
      <c r="H18" s="7">
        <v>5</v>
      </c>
      <c r="I18" s="7">
        <v>0</v>
      </c>
      <c r="J18" s="7">
        <v>36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3">
        <v>0</v>
      </c>
    </row>
    <row r="19" spans="1:21" ht="15.95" customHeight="1">
      <c r="A19" s="33" t="s">
        <v>246</v>
      </c>
      <c r="B19" s="41" t="s">
        <v>104</v>
      </c>
      <c r="C19" s="9" t="s">
        <v>215</v>
      </c>
      <c r="D19" s="7">
        <f t="shared" si="25"/>
        <v>108</v>
      </c>
      <c r="E19" s="7">
        <f t="shared" si="24"/>
        <v>36</v>
      </c>
      <c r="F19" s="7">
        <f t="shared" si="27"/>
        <v>72</v>
      </c>
      <c r="G19" s="7">
        <f t="shared" si="26"/>
        <v>64</v>
      </c>
      <c r="H19" s="7">
        <v>8</v>
      </c>
      <c r="I19" s="7">
        <v>0</v>
      </c>
      <c r="J19" s="7">
        <v>42</v>
      </c>
      <c r="K19" s="7">
        <v>30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3">
        <v>0</v>
      </c>
    </row>
    <row r="20" spans="1:21" ht="15.95" customHeight="1">
      <c r="A20" s="33" t="s">
        <v>247</v>
      </c>
      <c r="B20" s="41" t="s">
        <v>105</v>
      </c>
      <c r="C20" s="7" t="s">
        <v>212</v>
      </c>
      <c r="D20" s="7">
        <f t="shared" ref="D20" si="28">E20+F20</f>
        <v>54</v>
      </c>
      <c r="E20" s="7">
        <f t="shared" ref="E20" si="29">F20/2</f>
        <v>18</v>
      </c>
      <c r="F20" s="7">
        <f t="shared" ref="F20" si="30">J20+K20+L20+M20+N20+O20</f>
        <v>36</v>
      </c>
      <c r="G20" s="7">
        <f t="shared" ref="G20" si="31">F20-H20-I20</f>
        <v>28</v>
      </c>
      <c r="H20" s="7">
        <v>8</v>
      </c>
      <c r="I20" s="7">
        <v>0</v>
      </c>
      <c r="J20" s="7">
        <v>0</v>
      </c>
      <c r="K20" s="7">
        <v>36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83">
        <v>0</v>
      </c>
    </row>
    <row r="21" spans="1:21" ht="15.95" customHeight="1">
      <c r="A21" s="33" t="s">
        <v>248</v>
      </c>
      <c r="B21" s="41" t="s">
        <v>226</v>
      </c>
      <c r="C21" s="7" t="s">
        <v>221</v>
      </c>
      <c r="D21" s="7">
        <f t="shared" ref="D21" si="32">E21+F21</f>
        <v>53</v>
      </c>
      <c r="E21" s="7">
        <v>18</v>
      </c>
      <c r="F21" s="7">
        <f t="shared" ref="F21" si="33">J21+K21+L21+M21+N21+O21</f>
        <v>35</v>
      </c>
      <c r="G21" s="7">
        <f t="shared" ref="G21" si="34">F21-H21-I21</f>
        <v>35</v>
      </c>
      <c r="H21" s="7">
        <v>0</v>
      </c>
      <c r="I21" s="7">
        <v>0</v>
      </c>
      <c r="J21" s="7">
        <v>0</v>
      </c>
      <c r="K21" s="7">
        <v>0</v>
      </c>
      <c r="L21" s="7">
        <v>35</v>
      </c>
      <c r="M21" s="7">
        <v>0</v>
      </c>
      <c r="N21" s="7">
        <v>0</v>
      </c>
      <c r="O21" s="7">
        <v>0</v>
      </c>
      <c r="P21" s="7">
        <v>0</v>
      </c>
      <c r="Q21" s="83">
        <v>0</v>
      </c>
    </row>
    <row r="22" spans="1:21" s="21" customFormat="1" ht="36" customHeight="1">
      <c r="A22" s="114" t="s">
        <v>238</v>
      </c>
      <c r="B22" s="115" t="s">
        <v>239</v>
      </c>
      <c r="C22" s="116" t="s">
        <v>258</v>
      </c>
      <c r="D22" s="117">
        <f>SUM(D23:D25)</f>
        <v>859</v>
      </c>
      <c r="E22" s="117">
        <f>SUM(E23:E25)</f>
        <v>286</v>
      </c>
      <c r="F22" s="117">
        <f t="shared" ref="F22:G22" si="35">SUM(F23:F25)</f>
        <v>573</v>
      </c>
      <c r="G22" s="117">
        <f t="shared" si="35"/>
        <v>379</v>
      </c>
      <c r="H22" s="117">
        <f t="shared" ref="H22" si="36">SUM(H23:H25)</f>
        <v>194</v>
      </c>
      <c r="I22" s="117">
        <f t="shared" ref="I22" si="37">SUM(I23:I25)</f>
        <v>0</v>
      </c>
      <c r="J22" s="117">
        <f t="shared" ref="J22" si="38">SUM(J23:J25)</f>
        <v>144</v>
      </c>
      <c r="K22" s="117">
        <f t="shared" ref="K22" si="39">SUM(K23:K25)</f>
        <v>242</v>
      </c>
      <c r="L22" s="117">
        <f t="shared" ref="L22" si="40">SUM(L23:L25)</f>
        <v>187</v>
      </c>
      <c r="M22" s="117">
        <f t="shared" ref="M22" si="41">SUM(M23:M25)</f>
        <v>0</v>
      </c>
      <c r="N22" s="117">
        <f t="shared" ref="N22" si="42">SUM(N23:N25)</f>
        <v>0</v>
      </c>
      <c r="O22" s="117">
        <f t="shared" ref="O22" si="43">SUM(O23:O25)</f>
        <v>0</v>
      </c>
      <c r="P22" s="117">
        <f t="shared" ref="P22" si="44">SUM(P23:P25)</f>
        <v>0</v>
      </c>
      <c r="Q22" s="117">
        <f t="shared" ref="Q22" si="45">SUM(Q23:Q25)</f>
        <v>0</v>
      </c>
      <c r="R22" s="113"/>
      <c r="S22" s="113"/>
      <c r="T22" s="195" t="s">
        <v>53</v>
      </c>
      <c r="U22" s="195"/>
    </row>
    <row r="23" spans="1:21" s="45" customFormat="1" ht="18.75" customHeight="1">
      <c r="A23" s="33" t="s">
        <v>253</v>
      </c>
      <c r="B23" s="44" t="s">
        <v>254</v>
      </c>
      <c r="C23" s="108" t="s">
        <v>227</v>
      </c>
      <c r="D23" s="7">
        <f t="shared" ref="D23:D25" si="46">E23+F23</f>
        <v>438</v>
      </c>
      <c r="E23" s="7">
        <f t="shared" ref="E23:E24" si="47">F23/2</f>
        <v>146</v>
      </c>
      <c r="F23" s="7">
        <f t="shared" ref="F23:F25" si="48">J23+K23+L23+M23+N23+O23</f>
        <v>292</v>
      </c>
      <c r="G23" s="7">
        <f t="shared" ref="G23:G25" si="49">F23-H23-I23</f>
        <v>168</v>
      </c>
      <c r="H23" s="7">
        <v>124</v>
      </c>
      <c r="I23" s="7">
        <v>0</v>
      </c>
      <c r="J23" s="7">
        <v>70</v>
      </c>
      <c r="K23" s="7">
        <v>110</v>
      </c>
      <c r="L23" s="7">
        <v>112</v>
      </c>
      <c r="M23" s="7">
        <v>0</v>
      </c>
      <c r="N23" s="7">
        <v>0</v>
      </c>
      <c r="O23" s="7">
        <v>0</v>
      </c>
      <c r="P23" s="7">
        <v>0</v>
      </c>
      <c r="Q23" s="83">
        <v>0</v>
      </c>
      <c r="R23" s="49"/>
      <c r="S23" s="49"/>
    </row>
    <row r="24" spans="1:21" ht="15.75">
      <c r="A24" s="33" t="s">
        <v>255</v>
      </c>
      <c r="B24" s="41" t="s">
        <v>74</v>
      </c>
      <c r="C24" s="107" t="s">
        <v>215</v>
      </c>
      <c r="D24" s="7">
        <f t="shared" si="46"/>
        <v>162</v>
      </c>
      <c r="E24" s="7">
        <f t="shared" si="47"/>
        <v>54</v>
      </c>
      <c r="F24" s="7">
        <f t="shared" si="48"/>
        <v>108</v>
      </c>
      <c r="G24" s="7">
        <f t="shared" si="49"/>
        <v>78</v>
      </c>
      <c r="H24" s="7">
        <v>30</v>
      </c>
      <c r="I24" s="7">
        <v>0</v>
      </c>
      <c r="J24" s="7">
        <v>0</v>
      </c>
      <c r="K24" s="7">
        <v>58</v>
      </c>
      <c r="L24" s="7">
        <v>50</v>
      </c>
      <c r="M24" s="7">
        <v>0</v>
      </c>
      <c r="N24" s="7">
        <v>0</v>
      </c>
      <c r="O24" s="7">
        <v>0</v>
      </c>
      <c r="P24" s="7">
        <v>0</v>
      </c>
      <c r="Q24" s="83">
        <v>0</v>
      </c>
      <c r="R24" s="51">
        <f>SUM(N19:N39,N41:N47,N51:N54,N56:N59,N61:N64,N66:N68,N70:N74)/16</f>
        <v>120.75</v>
      </c>
      <c r="S24" s="51">
        <f>SUM(O19:O39,O41:O47,O51:O54,O56:O59,O61:O64,O66:O68,O70:O74)/23</f>
        <v>160.69565217391303</v>
      </c>
    </row>
    <row r="25" spans="1:21" ht="15.75">
      <c r="A25" s="33" t="s">
        <v>256</v>
      </c>
      <c r="B25" s="41" t="s">
        <v>73</v>
      </c>
      <c r="C25" s="38" t="s">
        <v>228</v>
      </c>
      <c r="D25" s="7">
        <f t="shared" si="46"/>
        <v>259</v>
      </c>
      <c r="E25" s="7">
        <v>86</v>
      </c>
      <c r="F25" s="7">
        <f t="shared" si="48"/>
        <v>173</v>
      </c>
      <c r="G25" s="7">
        <f t="shared" si="49"/>
        <v>133</v>
      </c>
      <c r="H25" s="7">
        <v>40</v>
      </c>
      <c r="I25" s="7">
        <v>0</v>
      </c>
      <c r="J25" s="7">
        <v>74</v>
      </c>
      <c r="K25" s="7">
        <v>74</v>
      </c>
      <c r="L25" s="7">
        <v>25</v>
      </c>
      <c r="M25" s="7">
        <v>0</v>
      </c>
      <c r="N25" s="7">
        <v>0</v>
      </c>
      <c r="O25" s="7">
        <v>0</v>
      </c>
      <c r="P25" s="7">
        <v>0</v>
      </c>
      <c r="Q25" s="83">
        <v>0</v>
      </c>
      <c r="R25" s="157" t="s">
        <v>57</v>
      </c>
      <c r="S25" s="158"/>
    </row>
    <row r="26" spans="1:21" s="21" customFormat="1" ht="36" customHeight="1">
      <c r="A26" s="114" t="s">
        <v>249</v>
      </c>
      <c r="B26" s="115" t="s">
        <v>250</v>
      </c>
      <c r="C26" s="116" t="s">
        <v>259</v>
      </c>
      <c r="D26" s="117">
        <f>D27+D28</f>
        <v>168</v>
      </c>
      <c r="E26" s="117">
        <f>E27+E28</f>
        <v>56</v>
      </c>
      <c r="F26" s="117">
        <f t="shared" ref="F26:G26" si="50">F27+F28</f>
        <v>112</v>
      </c>
      <c r="G26" s="117">
        <f t="shared" si="50"/>
        <v>112</v>
      </c>
      <c r="H26" s="117">
        <f t="shared" ref="H26" si="51">H27+H28</f>
        <v>0</v>
      </c>
      <c r="I26" s="117">
        <f t="shared" ref="I26" si="52">I27+I28</f>
        <v>0</v>
      </c>
      <c r="J26" s="117">
        <f t="shared" ref="J26" si="53">J27+J28</f>
        <v>24</v>
      </c>
      <c r="K26" s="117">
        <f t="shared" ref="K26" si="54">K27+K28</f>
        <v>66</v>
      </c>
      <c r="L26" s="117">
        <f t="shared" ref="L26" si="55">L27+L28</f>
        <v>22</v>
      </c>
      <c r="M26" s="117">
        <f t="shared" ref="M26" si="56">M27+M28</f>
        <v>0</v>
      </c>
      <c r="N26" s="117">
        <f t="shared" ref="N26" si="57">N27+N28</f>
        <v>0</v>
      </c>
      <c r="O26" s="117">
        <f t="shared" ref="O26" si="58">O27+O28</f>
        <v>0</v>
      </c>
      <c r="P26" s="117">
        <f t="shared" ref="P26" si="59">P27+P28</f>
        <v>0</v>
      </c>
      <c r="Q26" s="117">
        <f t="shared" ref="Q26" si="60">Q27+Q28</f>
        <v>0</v>
      </c>
      <c r="R26" s="113"/>
      <c r="S26" s="113"/>
      <c r="T26" s="195" t="s">
        <v>53</v>
      </c>
      <c r="U26" s="195"/>
    </row>
    <row r="27" spans="1:21" ht="15.95" customHeight="1">
      <c r="A27" s="33" t="s">
        <v>252</v>
      </c>
      <c r="B27" s="41" t="s">
        <v>261</v>
      </c>
      <c r="C27" s="9" t="s">
        <v>215</v>
      </c>
      <c r="D27" s="7">
        <f>E27+F28</f>
        <v>84</v>
      </c>
      <c r="E27" s="7">
        <f t="shared" ref="E27" si="61">F27/2</f>
        <v>28</v>
      </c>
      <c r="F27" s="7">
        <f t="shared" ref="F27" si="62">J27+K27+L27+M27+N27+O27</f>
        <v>56</v>
      </c>
      <c r="G27" s="7">
        <f t="shared" ref="G27" si="63">F27-H27-I27</f>
        <v>56</v>
      </c>
      <c r="H27" s="7">
        <v>0</v>
      </c>
      <c r="I27" s="7">
        <v>0</v>
      </c>
      <c r="J27" s="7">
        <v>0</v>
      </c>
      <c r="K27" s="7">
        <v>34</v>
      </c>
      <c r="L27" s="7">
        <v>22</v>
      </c>
      <c r="M27" s="7">
        <v>0</v>
      </c>
      <c r="N27" s="7">
        <v>0</v>
      </c>
      <c r="O27" s="7">
        <v>0</v>
      </c>
      <c r="P27" s="7">
        <v>0</v>
      </c>
      <c r="Q27" s="83">
        <v>0</v>
      </c>
    </row>
    <row r="28" spans="1:21" s="77" customFormat="1" ht="15.95" customHeight="1">
      <c r="A28" s="33" t="s">
        <v>251</v>
      </c>
      <c r="B28" s="41" t="s">
        <v>232</v>
      </c>
      <c r="C28" s="9" t="s">
        <v>215</v>
      </c>
      <c r="D28" s="7">
        <f t="shared" ref="D28" si="64">E28+F28</f>
        <v>84</v>
      </c>
      <c r="E28" s="7">
        <f t="shared" ref="E28" si="65">F28/2</f>
        <v>28</v>
      </c>
      <c r="F28" s="7">
        <f t="shared" ref="F28" si="66">J28+K28+L28+M28+N28+O28</f>
        <v>56</v>
      </c>
      <c r="G28" s="7">
        <f t="shared" ref="G28" si="67">F28-H28-I28</f>
        <v>56</v>
      </c>
      <c r="H28" s="7">
        <v>0</v>
      </c>
      <c r="I28" s="7">
        <v>0</v>
      </c>
      <c r="J28" s="7">
        <v>24</v>
      </c>
      <c r="K28" s="7">
        <v>32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83">
        <v>0</v>
      </c>
    </row>
    <row r="29" spans="1:21" ht="15.75" customHeight="1">
      <c r="A29" s="34" t="s">
        <v>15</v>
      </c>
      <c r="B29" s="24" t="s">
        <v>203</v>
      </c>
      <c r="C29" s="101" t="s">
        <v>229</v>
      </c>
      <c r="D29" s="100">
        <f t="shared" ref="D29:G29" si="68">SUM(D30:D36)</f>
        <v>566</v>
      </c>
      <c r="E29" s="100">
        <f t="shared" si="68"/>
        <v>184</v>
      </c>
      <c r="F29" s="100">
        <f t="shared" si="68"/>
        <v>382</v>
      </c>
      <c r="G29" s="100">
        <f t="shared" si="68"/>
        <v>214</v>
      </c>
      <c r="H29" s="100">
        <f>SUM(H30:H36)</f>
        <v>168</v>
      </c>
      <c r="I29" s="100">
        <f>SUM(I30:I36)</f>
        <v>0</v>
      </c>
      <c r="J29" s="100">
        <f>SUM(J30:J36)</f>
        <v>0</v>
      </c>
      <c r="K29" s="100">
        <f t="shared" ref="K29:P29" si="69">SUM(K30:K36)</f>
        <v>0</v>
      </c>
      <c r="L29" s="100">
        <f t="shared" si="69"/>
        <v>104</v>
      </c>
      <c r="M29" s="100">
        <f t="shared" si="69"/>
        <v>120</v>
      </c>
      <c r="N29" s="100">
        <f t="shared" si="69"/>
        <v>136</v>
      </c>
      <c r="O29" s="100">
        <f t="shared" si="69"/>
        <v>22</v>
      </c>
      <c r="P29" s="100">
        <f t="shared" si="69"/>
        <v>0</v>
      </c>
      <c r="Q29" s="100">
        <f>SUM(Q30:Q36)</f>
        <v>0</v>
      </c>
    </row>
    <row r="30" spans="1:21" ht="15.75">
      <c r="A30" s="32" t="s">
        <v>39</v>
      </c>
      <c r="B30" s="8" t="s">
        <v>82</v>
      </c>
      <c r="C30" s="7" t="s">
        <v>212</v>
      </c>
      <c r="D30" s="7">
        <f>E30+F30</f>
        <v>60</v>
      </c>
      <c r="E30" s="7">
        <f>F30/2</f>
        <v>20</v>
      </c>
      <c r="F30" s="7">
        <f t="shared" ref="F30:F35" si="70">J30+K30+L30+M30+N30+O30+P30+Q30</f>
        <v>40</v>
      </c>
      <c r="G30" s="7">
        <f t="shared" ref="G30" si="71">F30-H30-I30</f>
        <v>20</v>
      </c>
      <c r="H30" s="7">
        <v>20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40</v>
      </c>
      <c r="O30" s="7">
        <v>0</v>
      </c>
      <c r="P30" s="7">
        <v>0</v>
      </c>
      <c r="Q30" s="83">
        <v>0</v>
      </c>
    </row>
    <row r="31" spans="1:21" ht="15.75">
      <c r="A31" s="32" t="s">
        <v>40</v>
      </c>
      <c r="B31" s="8" t="s">
        <v>83</v>
      </c>
      <c r="C31" s="7" t="s">
        <v>212</v>
      </c>
      <c r="D31" s="7">
        <f t="shared" ref="D31:D34" si="72">E31+F31</f>
        <v>80</v>
      </c>
      <c r="E31" s="7">
        <v>20</v>
      </c>
      <c r="F31" s="7">
        <f t="shared" si="70"/>
        <v>60</v>
      </c>
      <c r="G31" s="7">
        <f t="shared" ref="G31:G35" si="73">F31-H31-I31</f>
        <v>44</v>
      </c>
      <c r="H31" s="7">
        <v>16</v>
      </c>
      <c r="I31" s="7">
        <v>0</v>
      </c>
      <c r="J31" s="7">
        <v>0</v>
      </c>
      <c r="K31" s="7">
        <v>0</v>
      </c>
      <c r="L31" s="7">
        <v>60</v>
      </c>
      <c r="M31" s="7">
        <v>0</v>
      </c>
      <c r="N31" s="7">
        <v>0</v>
      </c>
      <c r="O31" s="7">
        <v>0</v>
      </c>
      <c r="P31" s="7">
        <v>0</v>
      </c>
      <c r="Q31" s="83">
        <v>0</v>
      </c>
    </row>
    <row r="32" spans="1:21" ht="15.75">
      <c r="A32" s="32" t="s">
        <v>41</v>
      </c>
      <c r="B32" s="8" t="s">
        <v>84</v>
      </c>
      <c r="C32" s="7" t="s">
        <v>212</v>
      </c>
      <c r="D32" s="7">
        <f t="shared" si="72"/>
        <v>92</v>
      </c>
      <c r="E32" s="7">
        <v>32</v>
      </c>
      <c r="F32" s="7">
        <f t="shared" si="70"/>
        <v>60</v>
      </c>
      <c r="G32" s="7">
        <f t="shared" si="73"/>
        <v>4</v>
      </c>
      <c r="H32" s="7">
        <v>56</v>
      </c>
      <c r="I32" s="7">
        <v>0</v>
      </c>
      <c r="J32" s="7">
        <v>0</v>
      </c>
      <c r="K32" s="7">
        <v>0</v>
      </c>
      <c r="L32" s="7">
        <v>0</v>
      </c>
      <c r="M32" s="7">
        <v>60</v>
      </c>
      <c r="N32" s="7">
        <v>0</v>
      </c>
      <c r="O32" s="7">
        <v>0</v>
      </c>
      <c r="P32" s="7">
        <v>0</v>
      </c>
      <c r="Q32" s="83">
        <v>0</v>
      </c>
    </row>
    <row r="33" spans="1:18" ht="15.75">
      <c r="A33" s="32" t="s">
        <v>42</v>
      </c>
      <c r="B33" s="11" t="s">
        <v>85</v>
      </c>
      <c r="C33" s="7" t="s">
        <v>209</v>
      </c>
      <c r="D33" s="7">
        <f t="shared" si="72"/>
        <v>92</v>
      </c>
      <c r="E33" s="7">
        <v>32</v>
      </c>
      <c r="F33" s="7">
        <f t="shared" si="70"/>
        <v>60</v>
      </c>
      <c r="G33" s="7">
        <f t="shared" si="73"/>
        <v>40</v>
      </c>
      <c r="H33" s="7">
        <v>20</v>
      </c>
      <c r="I33" s="7">
        <v>0</v>
      </c>
      <c r="J33" s="7">
        <v>0</v>
      </c>
      <c r="K33" s="7">
        <v>0</v>
      </c>
      <c r="L33" s="7">
        <v>0</v>
      </c>
      <c r="M33" s="7">
        <v>60</v>
      </c>
      <c r="N33" s="7">
        <v>0</v>
      </c>
      <c r="O33" s="7">
        <v>0</v>
      </c>
      <c r="P33" s="7">
        <v>0</v>
      </c>
      <c r="Q33" s="83">
        <v>0</v>
      </c>
    </row>
    <row r="34" spans="1:18" ht="15.75" customHeight="1">
      <c r="A34" s="32" t="s">
        <v>43</v>
      </c>
      <c r="B34" s="8" t="s">
        <v>86</v>
      </c>
      <c r="C34" s="7" t="s">
        <v>209</v>
      </c>
      <c r="D34" s="7">
        <f t="shared" si="72"/>
        <v>65</v>
      </c>
      <c r="E34" s="7">
        <v>21</v>
      </c>
      <c r="F34" s="7">
        <f t="shared" si="70"/>
        <v>44</v>
      </c>
      <c r="G34" s="7">
        <f t="shared" si="73"/>
        <v>8</v>
      </c>
      <c r="H34" s="7">
        <v>36</v>
      </c>
      <c r="I34" s="7">
        <v>0</v>
      </c>
      <c r="J34" s="7">
        <v>0</v>
      </c>
      <c r="K34" s="7">
        <v>0</v>
      </c>
      <c r="L34" s="7">
        <v>44</v>
      </c>
      <c r="M34" s="7">
        <v>0</v>
      </c>
      <c r="N34" s="7">
        <v>0</v>
      </c>
      <c r="O34" s="7">
        <v>0</v>
      </c>
      <c r="P34" s="7">
        <v>0</v>
      </c>
      <c r="Q34" s="83">
        <v>0</v>
      </c>
    </row>
    <row r="35" spans="1:18" ht="15.75" customHeight="1">
      <c r="A35" s="32" t="s">
        <v>44</v>
      </c>
      <c r="B35" s="8" t="s">
        <v>19</v>
      </c>
      <c r="C35" s="9" t="s">
        <v>218</v>
      </c>
      <c r="D35" s="7">
        <f t="shared" ref="D35" si="74">E35+F35</f>
        <v>102</v>
      </c>
      <c r="E35" s="7">
        <v>34</v>
      </c>
      <c r="F35" s="7">
        <f t="shared" si="70"/>
        <v>68</v>
      </c>
      <c r="G35" s="7">
        <f t="shared" si="73"/>
        <v>48</v>
      </c>
      <c r="H35" s="7">
        <v>20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46</v>
      </c>
      <c r="O35" s="7">
        <v>22</v>
      </c>
      <c r="P35" s="7">
        <v>0</v>
      </c>
      <c r="Q35" s="83">
        <v>0</v>
      </c>
    </row>
    <row r="36" spans="1:18" ht="15.75" customHeight="1">
      <c r="A36" s="32" t="s">
        <v>210</v>
      </c>
      <c r="B36" s="8" t="s">
        <v>211</v>
      </c>
      <c r="C36" s="7" t="s">
        <v>212</v>
      </c>
      <c r="D36" s="7">
        <f t="shared" ref="D36" si="75">E36+F36</f>
        <v>75</v>
      </c>
      <c r="E36" s="7">
        <v>25</v>
      </c>
      <c r="F36" s="7">
        <f>J36+K36+L36+M36+N36+O36+P36+Q36</f>
        <v>50</v>
      </c>
      <c r="G36" s="7">
        <f t="shared" ref="G36" si="76">F36-H36-I36</f>
        <v>50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50</v>
      </c>
      <c r="O36" s="7">
        <v>0</v>
      </c>
      <c r="P36" s="7">
        <v>0</v>
      </c>
      <c r="Q36" s="83">
        <v>0</v>
      </c>
    </row>
    <row r="37" spans="1:18" ht="15.75" customHeight="1">
      <c r="A37" s="34" t="s">
        <v>20</v>
      </c>
      <c r="B37" s="24" t="s">
        <v>204</v>
      </c>
      <c r="C37" s="101" t="s">
        <v>220</v>
      </c>
      <c r="D37" s="100">
        <f>SUM(D39+D44+D49+D54+D58)</f>
        <v>3285</v>
      </c>
      <c r="E37" s="100">
        <f>SUM(E39+E44+E49+E54+E58)</f>
        <v>183</v>
      </c>
      <c r="F37" s="100">
        <f>SUM(F39+F44+F49+F54+F58)</f>
        <v>3102</v>
      </c>
      <c r="G37" s="100">
        <f>SUM(G38+G43+G48+G53+G57)</f>
        <v>298</v>
      </c>
      <c r="H37" s="100">
        <f t="shared" ref="H37:H38" si="77">SUM(H38:H42)</f>
        <v>120</v>
      </c>
      <c r="I37" s="100">
        <f t="shared" ref="I37:L37" si="78">SUM(I39+I44+I49+I54+I58)</f>
        <v>0</v>
      </c>
      <c r="J37" s="100">
        <f t="shared" si="78"/>
        <v>0</v>
      </c>
      <c r="K37" s="100">
        <f t="shared" si="78"/>
        <v>0</v>
      </c>
      <c r="L37" s="100">
        <f t="shared" si="78"/>
        <v>32</v>
      </c>
      <c r="M37" s="100">
        <f>SUM(M39+M44+M49+M54+M58)</f>
        <v>638</v>
      </c>
      <c r="N37" s="100">
        <f t="shared" ref="N37:Q37" si="79">SUM(N39+N44+N49+N54+N58)</f>
        <v>408</v>
      </c>
      <c r="O37" s="100">
        <f t="shared" si="79"/>
        <v>736</v>
      </c>
      <c r="P37" s="100">
        <f t="shared" si="79"/>
        <v>558</v>
      </c>
      <c r="Q37" s="100">
        <f t="shared" si="79"/>
        <v>730</v>
      </c>
    </row>
    <row r="38" spans="1:18" ht="15.75">
      <c r="A38" s="34" t="s">
        <v>37</v>
      </c>
      <c r="B38" s="24" t="s">
        <v>49</v>
      </c>
      <c r="C38" s="101" t="s">
        <v>220</v>
      </c>
      <c r="D38" s="100">
        <f t="shared" ref="D38:E38" si="80">SUM(D39+D44+D49+D54+D58)</f>
        <v>3285</v>
      </c>
      <c r="E38" s="100">
        <f t="shared" si="80"/>
        <v>183</v>
      </c>
      <c r="F38" s="100">
        <f>SUM(F39+F44+F49+F54+F58)</f>
        <v>3102</v>
      </c>
      <c r="G38" s="100">
        <f>SUM(G39+G44+G49+G54+G58)</f>
        <v>298</v>
      </c>
      <c r="H38" s="100">
        <f t="shared" si="77"/>
        <v>60</v>
      </c>
      <c r="I38" s="100">
        <f>SUM(I39:I43)</f>
        <v>0</v>
      </c>
      <c r="J38" s="100">
        <f>SUM(J39:J54)</f>
        <v>0</v>
      </c>
      <c r="K38" s="100">
        <f t="shared" ref="K38" si="81">SUM(K39:K54)</f>
        <v>0</v>
      </c>
      <c r="L38" s="100">
        <f>SUM(L39+L44+L49+L54+L58)</f>
        <v>32</v>
      </c>
      <c r="M38" s="100">
        <f>SUM(M39+M44+M49+M54+M58)</f>
        <v>638</v>
      </c>
      <c r="N38" s="100">
        <f t="shared" ref="N38:Q38" si="82">SUM(N39+N44+N49+N54+N58)</f>
        <v>408</v>
      </c>
      <c r="O38" s="100">
        <f>SUM(O39+O44+O49+O54+O58)</f>
        <v>736</v>
      </c>
      <c r="P38" s="100">
        <f t="shared" si="82"/>
        <v>558</v>
      </c>
      <c r="Q38" s="100">
        <f t="shared" si="82"/>
        <v>730</v>
      </c>
      <c r="R38" s="46"/>
    </row>
    <row r="39" spans="1:18" s="89" customFormat="1" ht="63">
      <c r="A39" s="84" t="s">
        <v>21</v>
      </c>
      <c r="B39" s="85" t="s">
        <v>87</v>
      </c>
      <c r="C39" s="102" t="s">
        <v>219</v>
      </c>
      <c r="D39" s="100">
        <f t="shared" ref="D39:H39" si="83">SUM(D40:D43)</f>
        <v>396</v>
      </c>
      <c r="E39" s="100">
        <f t="shared" si="83"/>
        <v>48</v>
      </c>
      <c r="F39" s="100">
        <f t="shared" si="83"/>
        <v>348</v>
      </c>
      <c r="G39" s="100">
        <f t="shared" si="83"/>
        <v>66</v>
      </c>
      <c r="H39" s="100">
        <f t="shared" si="83"/>
        <v>30</v>
      </c>
      <c r="I39" s="100">
        <f>SUM(I40:I43)</f>
        <v>0</v>
      </c>
      <c r="J39" s="100">
        <f>SUM(J40:J45)</f>
        <v>0</v>
      </c>
      <c r="K39" s="100">
        <f t="shared" ref="K39" si="84">SUM(K40:K45)</f>
        <v>0</v>
      </c>
      <c r="L39" s="100">
        <f>SUM(L40:L43)</f>
        <v>32</v>
      </c>
      <c r="M39" s="100">
        <f>SUM(M40:M43)</f>
        <v>316</v>
      </c>
      <c r="N39" s="100">
        <f t="shared" ref="N39:Q39" si="85">SUM(N40:N43)</f>
        <v>0</v>
      </c>
      <c r="O39" s="100">
        <f t="shared" si="85"/>
        <v>0</v>
      </c>
      <c r="P39" s="100">
        <f t="shared" si="85"/>
        <v>0</v>
      </c>
      <c r="Q39" s="100">
        <f t="shared" si="85"/>
        <v>0</v>
      </c>
      <c r="R39" s="88"/>
    </row>
    <row r="40" spans="1:18" ht="15.75">
      <c r="A40" s="33" t="s">
        <v>22</v>
      </c>
      <c r="B40" s="19" t="s">
        <v>88</v>
      </c>
      <c r="C40" s="7" t="s">
        <v>212</v>
      </c>
      <c r="D40" s="7">
        <f t="shared" ref="D40" si="86">E40+F40</f>
        <v>48</v>
      </c>
      <c r="E40" s="7">
        <f>F40/2</f>
        <v>16</v>
      </c>
      <c r="F40" s="7">
        <f>J40+K40+L40+M40+N40+O40</f>
        <v>32</v>
      </c>
      <c r="G40" s="7">
        <f t="shared" ref="G40" si="87">F40-H40-I40</f>
        <v>22</v>
      </c>
      <c r="H40" s="7">
        <v>10</v>
      </c>
      <c r="I40" s="7">
        <v>0</v>
      </c>
      <c r="J40" s="7">
        <v>0</v>
      </c>
      <c r="K40" s="7">
        <v>0</v>
      </c>
      <c r="L40" s="7">
        <v>32</v>
      </c>
      <c r="M40" s="7">
        <v>0</v>
      </c>
      <c r="N40" s="7">
        <v>0</v>
      </c>
      <c r="O40" s="7">
        <v>0</v>
      </c>
      <c r="P40" s="7">
        <v>0</v>
      </c>
      <c r="Q40" s="83">
        <v>0</v>
      </c>
    </row>
    <row r="41" spans="1:18" ht="15.75">
      <c r="A41" s="33" t="s">
        <v>75</v>
      </c>
      <c r="B41" s="11" t="s">
        <v>89</v>
      </c>
      <c r="C41" s="7" t="s">
        <v>221</v>
      </c>
      <c r="D41" s="7">
        <f t="shared" ref="D41:D43" si="88">E41+F41</f>
        <v>48</v>
      </c>
      <c r="E41" s="7">
        <f t="shared" ref="E41:E42" si="89">F41/2</f>
        <v>16</v>
      </c>
      <c r="F41" s="7">
        <f t="shared" ref="F41:F43" si="90">J41+K41+L41+M41+N41+O41</f>
        <v>32</v>
      </c>
      <c r="G41" s="7">
        <f t="shared" ref="G41:G42" si="91">F41-H41-I41</f>
        <v>22</v>
      </c>
      <c r="H41" s="7">
        <v>10</v>
      </c>
      <c r="I41" s="7">
        <v>0</v>
      </c>
      <c r="J41" s="7">
        <v>0</v>
      </c>
      <c r="K41" s="7">
        <v>0</v>
      </c>
      <c r="L41" s="7">
        <v>0</v>
      </c>
      <c r="M41" s="7">
        <v>32</v>
      </c>
      <c r="N41" s="7">
        <v>0</v>
      </c>
      <c r="O41" s="7">
        <v>0</v>
      </c>
      <c r="P41" s="7">
        <v>0</v>
      </c>
      <c r="Q41" s="83">
        <v>0</v>
      </c>
    </row>
    <row r="42" spans="1:18" ht="15.75">
      <c r="A42" s="33" t="s">
        <v>76</v>
      </c>
      <c r="B42" s="19" t="s">
        <v>90</v>
      </c>
      <c r="C42" s="7" t="s">
        <v>221</v>
      </c>
      <c r="D42" s="7">
        <f t="shared" si="88"/>
        <v>48</v>
      </c>
      <c r="E42" s="7">
        <f t="shared" si="89"/>
        <v>16</v>
      </c>
      <c r="F42" s="7">
        <f t="shared" si="90"/>
        <v>32</v>
      </c>
      <c r="G42" s="7">
        <f t="shared" si="91"/>
        <v>22</v>
      </c>
      <c r="H42" s="7">
        <v>10</v>
      </c>
      <c r="I42" s="7">
        <v>0</v>
      </c>
      <c r="J42" s="7">
        <v>0</v>
      </c>
      <c r="K42" s="7">
        <v>0</v>
      </c>
      <c r="L42" s="7">
        <v>0</v>
      </c>
      <c r="M42" s="7">
        <v>32</v>
      </c>
      <c r="N42" s="7">
        <v>0</v>
      </c>
      <c r="O42" s="7">
        <v>0</v>
      </c>
      <c r="P42" s="7">
        <v>0</v>
      </c>
      <c r="Q42" s="83">
        <v>0</v>
      </c>
    </row>
    <row r="43" spans="1:18" ht="15.75">
      <c r="A43" s="33" t="s">
        <v>58</v>
      </c>
      <c r="B43" s="11" t="s">
        <v>55</v>
      </c>
      <c r="C43" s="7" t="s">
        <v>212</v>
      </c>
      <c r="D43" s="7">
        <f t="shared" si="88"/>
        <v>252</v>
      </c>
      <c r="E43" s="7">
        <v>0</v>
      </c>
      <c r="F43" s="7">
        <f t="shared" si="90"/>
        <v>252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90">
        <v>252</v>
      </c>
      <c r="N43" s="91">
        <v>0</v>
      </c>
      <c r="O43" s="7">
        <v>0</v>
      </c>
      <c r="P43" s="7">
        <v>0</v>
      </c>
      <c r="Q43" s="83">
        <v>0</v>
      </c>
    </row>
    <row r="44" spans="1:18" s="89" customFormat="1" ht="31.5">
      <c r="A44" s="84" t="s">
        <v>23</v>
      </c>
      <c r="B44" s="85" t="s">
        <v>91</v>
      </c>
      <c r="C44" s="102" t="s">
        <v>219</v>
      </c>
      <c r="D44" s="100">
        <f t="shared" ref="D44:H44" si="92">SUM(D45:D48)</f>
        <v>324</v>
      </c>
      <c r="E44" s="100">
        <f t="shared" si="92"/>
        <v>36</v>
      </c>
      <c r="F44" s="100">
        <f t="shared" si="92"/>
        <v>288</v>
      </c>
      <c r="G44" s="100">
        <f t="shared" si="92"/>
        <v>34</v>
      </c>
      <c r="H44" s="100">
        <f t="shared" si="92"/>
        <v>38</v>
      </c>
      <c r="I44" s="100">
        <f>SUM(I45:I48)</f>
        <v>0</v>
      </c>
      <c r="J44" s="100">
        <f>SUM(J45:J50)</f>
        <v>0</v>
      </c>
      <c r="K44" s="100">
        <f t="shared" ref="K44" si="93">SUM(K45:K50)</f>
        <v>0</v>
      </c>
      <c r="L44" s="100">
        <f>SUM(L45:L48)</f>
        <v>0</v>
      </c>
      <c r="M44" s="100">
        <f>SUM(M45:M48)</f>
        <v>288</v>
      </c>
      <c r="N44" s="100">
        <f t="shared" ref="N44:P44" si="94">SUM(N45:N48)</f>
        <v>0</v>
      </c>
      <c r="O44" s="100">
        <f t="shared" si="94"/>
        <v>0</v>
      </c>
      <c r="P44" s="100">
        <f t="shared" si="94"/>
        <v>0</v>
      </c>
      <c r="Q44" s="100">
        <f>SUM(Q45:Q48)</f>
        <v>0</v>
      </c>
      <c r="R44" s="88">
        <f>F44-F47-F48</f>
        <v>72</v>
      </c>
    </row>
    <row r="45" spans="1:18" s="21" customFormat="1" ht="31.5" customHeight="1">
      <c r="A45" s="33" t="s">
        <v>24</v>
      </c>
      <c r="B45" s="19" t="s">
        <v>92</v>
      </c>
      <c r="C45" s="7" t="s">
        <v>221</v>
      </c>
      <c r="D45" s="7">
        <f t="shared" ref="D45" si="95">E45+F45</f>
        <v>60</v>
      </c>
      <c r="E45" s="7">
        <f>F45/2</f>
        <v>20</v>
      </c>
      <c r="F45" s="7">
        <f t="shared" ref="F45" si="96">J45+K45+L45+M45+N45+O45</f>
        <v>40</v>
      </c>
      <c r="G45" s="7">
        <f>F45-H45-I45</f>
        <v>22</v>
      </c>
      <c r="H45" s="7">
        <v>18</v>
      </c>
      <c r="I45" s="7">
        <v>0</v>
      </c>
      <c r="J45" s="7">
        <v>0</v>
      </c>
      <c r="K45" s="7">
        <v>0</v>
      </c>
      <c r="L45" s="7">
        <v>0</v>
      </c>
      <c r="M45" s="7">
        <v>40</v>
      </c>
      <c r="N45" s="7">
        <v>0</v>
      </c>
      <c r="O45" s="7">
        <v>0</v>
      </c>
      <c r="P45" s="7">
        <v>0</v>
      </c>
      <c r="Q45" s="83">
        <v>0</v>
      </c>
    </row>
    <row r="46" spans="1:18" s="21" customFormat="1" ht="31.5" customHeight="1">
      <c r="A46" s="33" t="s">
        <v>59</v>
      </c>
      <c r="B46" s="19" t="s">
        <v>93</v>
      </c>
      <c r="C46" s="7" t="s">
        <v>221</v>
      </c>
      <c r="D46" s="7">
        <f t="shared" ref="D46:D48" si="97">E46+F46</f>
        <v>48</v>
      </c>
      <c r="E46" s="7">
        <f t="shared" ref="E46" si="98">F46/2</f>
        <v>16</v>
      </c>
      <c r="F46" s="7">
        <f t="shared" ref="F46:F48" si="99">J46+K46+L46+M46+N46+O46</f>
        <v>32</v>
      </c>
      <c r="G46" s="7">
        <f t="shared" ref="G46" si="100">F46-H46-I46</f>
        <v>12</v>
      </c>
      <c r="H46" s="7">
        <v>20</v>
      </c>
      <c r="I46" s="7">
        <v>0</v>
      </c>
      <c r="J46" s="7">
        <v>0</v>
      </c>
      <c r="K46" s="7">
        <v>0</v>
      </c>
      <c r="L46" s="7">
        <v>0</v>
      </c>
      <c r="M46" s="7">
        <v>32</v>
      </c>
      <c r="N46" s="7">
        <v>0</v>
      </c>
      <c r="O46" s="7">
        <v>0</v>
      </c>
      <c r="P46" s="7">
        <v>0</v>
      </c>
      <c r="Q46" s="83">
        <v>0</v>
      </c>
    </row>
    <row r="47" spans="1:18" s="21" customFormat="1" ht="15.75">
      <c r="A47" s="33" t="s">
        <v>81</v>
      </c>
      <c r="B47" s="19" t="s">
        <v>56</v>
      </c>
      <c r="C47" s="7" t="s">
        <v>212</v>
      </c>
      <c r="D47" s="7">
        <f t="shared" si="97"/>
        <v>144</v>
      </c>
      <c r="E47" s="7">
        <v>0</v>
      </c>
      <c r="F47" s="7">
        <f t="shared" si="99"/>
        <v>144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90">
        <v>144</v>
      </c>
      <c r="N47" s="7">
        <v>0</v>
      </c>
      <c r="O47" s="7">
        <v>0</v>
      </c>
      <c r="P47" s="7">
        <v>0</v>
      </c>
      <c r="Q47" s="83">
        <v>0</v>
      </c>
    </row>
    <row r="48" spans="1:18" s="21" customFormat="1" ht="15.75">
      <c r="A48" s="33" t="s">
        <v>38</v>
      </c>
      <c r="B48" s="19" t="s">
        <v>60</v>
      </c>
      <c r="C48" s="7" t="s">
        <v>212</v>
      </c>
      <c r="D48" s="7">
        <f t="shared" si="97"/>
        <v>72</v>
      </c>
      <c r="E48" s="7">
        <v>0</v>
      </c>
      <c r="F48" s="7">
        <f t="shared" si="99"/>
        <v>72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90">
        <v>72</v>
      </c>
      <c r="N48" s="7">
        <v>0</v>
      </c>
      <c r="O48" s="7">
        <v>0</v>
      </c>
      <c r="P48" s="7">
        <v>0</v>
      </c>
      <c r="Q48" s="83">
        <v>0</v>
      </c>
    </row>
    <row r="49" spans="1:22" s="89" customFormat="1" ht="15.75">
      <c r="A49" s="84" t="s">
        <v>25</v>
      </c>
      <c r="B49" s="85" t="s">
        <v>94</v>
      </c>
      <c r="C49" s="102" t="s">
        <v>219</v>
      </c>
      <c r="D49" s="100">
        <f t="shared" ref="D49:H49" si="101">SUM(D50:D53)</f>
        <v>357</v>
      </c>
      <c r="E49" s="100">
        <f t="shared" si="101"/>
        <v>35</v>
      </c>
      <c r="F49" s="100">
        <f t="shared" si="101"/>
        <v>322</v>
      </c>
      <c r="G49" s="100">
        <f t="shared" si="101"/>
        <v>70</v>
      </c>
      <c r="H49" s="100">
        <f t="shared" si="101"/>
        <v>0</v>
      </c>
      <c r="I49" s="100">
        <f>SUM(I50:I53)</f>
        <v>0</v>
      </c>
      <c r="J49" s="100">
        <f>SUM(J50:J55)</f>
        <v>0</v>
      </c>
      <c r="K49" s="100">
        <f t="shared" ref="K49" si="102">SUM(K50:K55)</f>
        <v>0</v>
      </c>
      <c r="L49" s="100">
        <f t="shared" ref="L49" si="103">SUM(L50:L55)</f>
        <v>0</v>
      </c>
      <c r="M49" s="100">
        <f>SUM(M50:M53)</f>
        <v>34</v>
      </c>
      <c r="N49" s="100">
        <f>SUM(N50:N53)</f>
        <v>288</v>
      </c>
      <c r="O49" s="100">
        <f t="shared" ref="O49:Q49" si="104">SUM(O50:O53)</f>
        <v>0</v>
      </c>
      <c r="P49" s="100">
        <f t="shared" si="104"/>
        <v>0</v>
      </c>
      <c r="Q49" s="100">
        <f t="shared" si="104"/>
        <v>0</v>
      </c>
      <c r="R49" s="88">
        <f>F49-F52-F53</f>
        <v>70</v>
      </c>
    </row>
    <row r="50" spans="1:22" s="21" customFormat="1" ht="15.75">
      <c r="A50" s="33" t="s">
        <v>26</v>
      </c>
      <c r="B50" s="19" t="s">
        <v>89</v>
      </c>
      <c r="C50" s="7" t="s">
        <v>212</v>
      </c>
      <c r="D50" s="7">
        <f t="shared" ref="D50" si="105">E50+F50</f>
        <v>51</v>
      </c>
      <c r="E50" s="7">
        <v>17</v>
      </c>
      <c r="F50" s="7">
        <f t="shared" ref="F50" si="106">J50+K50+L50+M50+N50+O50</f>
        <v>34</v>
      </c>
      <c r="G50" s="7">
        <f>F50-H50-I50</f>
        <v>34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34</v>
      </c>
      <c r="N50" s="7">
        <v>0</v>
      </c>
      <c r="O50" s="7">
        <v>0</v>
      </c>
      <c r="P50" s="7">
        <v>0</v>
      </c>
      <c r="Q50" s="83">
        <v>0</v>
      </c>
    </row>
    <row r="51" spans="1:22" s="21" customFormat="1" ht="15.75">
      <c r="A51" s="33" t="s">
        <v>77</v>
      </c>
      <c r="B51" s="19" t="s">
        <v>90</v>
      </c>
      <c r="C51" s="7" t="s">
        <v>212</v>
      </c>
      <c r="D51" s="7">
        <f t="shared" ref="D51:D53" si="107">E51+F51</f>
        <v>54</v>
      </c>
      <c r="E51" s="7">
        <v>18</v>
      </c>
      <c r="F51" s="7">
        <f t="shared" ref="F51:F53" si="108">J51+K51+L51+M51+N51+O51</f>
        <v>36</v>
      </c>
      <c r="G51" s="7">
        <f t="shared" ref="G51" si="109">F51-H51-I51</f>
        <v>36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36</v>
      </c>
      <c r="O51" s="7">
        <v>0</v>
      </c>
      <c r="P51" s="7">
        <v>0</v>
      </c>
      <c r="Q51" s="83">
        <v>0</v>
      </c>
    </row>
    <row r="52" spans="1:22" s="21" customFormat="1" ht="15.75">
      <c r="A52" s="33" t="s">
        <v>95</v>
      </c>
      <c r="B52" s="19" t="s">
        <v>56</v>
      </c>
      <c r="C52" s="7" t="s">
        <v>212</v>
      </c>
      <c r="D52" s="7">
        <f t="shared" si="107"/>
        <v>144</v>
      </c>
      <c r="E52" s="7">
        <v>0</v>
      </c>
      <c r="F52" s="7">
        <f>J52+K52+L52+M52+N52+O52</f>
        <v>144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90">
        <v>144</v>
      </c>
      <c r="O52" s="7">
        <v>0</v>
      </c>
      <c r="P52" s="7">
        <v>0</v>
      </c>
      <c r="Q52" s="83">
        <v>0</v>
      </c>
    </row>
    <row r="53" spans="1:22" s="21" customFormat="1" ht="15.75">
      <c r="A53" s="33" t="s">
        <v>61</v>
      </c>
      <c r="B53" s="19" t="s">
        <v>60</v>
      </c>
      <c r="C53" s="7" t="s">
        <v>212</v>
      </c>
      <c r="D53" s="7">
        <f t="shared" si="107"/>
        <v>108</v>
      </c>
      <c r="E53" s="7">
        <v>0</v>
      </c>
      <c r="F53" s="7">
        <f t="shared" si="108"/>
        <v>108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90">
        <v>108</v>
      </c>
      <c r="O53" s="7">
        <v>0</v>
      </c>
      <c r="P53" s="7">
        <v>0</v>
      </c>
      <c r="Q53" s="83">
        <v>0</v>
      </c>
    </row>
    <row r="54" spans="1:22" s="89" customFormat="1" ht="31.5">
      <c r="A54" s="84" t="s">
        <v>62</v>
      </c>
      <c r="B54" s="85" t="s">
        <v>97</v>
      </c>
      <c r="C54" s="102" t="s">
        <v>219</v>
      </c>
      <c r="D54" s="100">
        <f>SUM(D55:D57)</f>
        <v>1104</v>
      </c>
      <c r="E54" s="100">
        <f>SUM(E55:E57)</f>
        <v>32</v>
      </c>
      <c r="F54" s="100">
        <f>SUM(F55:F57)</f>
        <v>1072</v>
      </c>
      <c r="G54" s="100">
        <f>SUM(G55:G57)</f>
        <v>64</v>
      </c>
      <c r="H54" s="100">
        <f t="shared" ref="H54:I54" si="110">SUM(H55:H60)</f>
        <v>42</v>
      </c>
      <c r="I54" s="100">
        <f t="shared" si="110"/>
        <v>0</v>
      </c>
      <c r="J54" s="100">
        <f>SUM(J55:J60)</f>
        <v>0</v>
      </c>
      <c r="K54" s="100">
        <f t="shared" ref="K54" si="111">SUM(K55:K60)</f>
        <v>0</v>
      </c>
      <c r="L54" s="100">
        <f t="shared" ref="L54" si="112">SUM(L55:L60)</f>
        <v>0</v>
      </c>
      <c r="M54" s="100">
        <f>SUM(M55:M57)</f>
        <v>0</v>
      </c>
      <c r="N54" s="100">
        <f t="shared" ref="N54:P54" si="113">SUM(N55:N57)</f>
        <v>0</v>
      </c>
      <c r="O54" s="100">
        <f>SUM(O55:O57)</f>
        <v>0</v>
      </c>
      <c r="P54" s="100">
        <f t="shared" si="113"/>
        <v>342</v>
      </c>
      <c r="Q54" s="100">
        <f>SUM(Q55:Q57)</f>
        <v>730</v>
      </c>
      <c r="R54" s="88"/>
    </row>
    <row r="55" spans="1:22" s="21" customFormat="1" ht="15.75">
      <c r="A55" s="33" t="s">
        <v>63</v>
      </c>
      <c r="B55" s="19" t="s">
        <v>89</v>
      </c>
      <c r="C55" s="7" t="s">
        <v>212</v>
      </c>
      <c r="D55" s="7">
        <f t="shared" ref="D55" si="114">E55+F55</f>
        <v>48</v>
      </c>
      <c r="E55" s="7">
        <f>F55/2</f>
        <v>16</v>
      </c>
      <c r="F55" s="7">
        <f>J55+K55+L55+M55+N55+O55+P55+Q55</f>
        <v>32</v>
      </c>
      <c r="G55" s="7">
        <f t="shared" ref="G55" si="115">F55-H55-I55</f>
        <v>32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32</v>
      </c>
      <c r="Q55" s="83">
        <v>0</v>
      </c>
    </row>
    <row r="56" spans="1:22" s="21" customFormat="1" ht="15.75">
      <c r="A56" s="33" t="s">
        <v>64</v>
      </c>
      <c r="B56" s="19" t="s">
        <v>96</v>
      </c>
      <c r="C56" s="9" t="s">
        <v>215</v>
      </c>
      <c r="D56" s="7">
        <f t="shared" ref="D56:D57" si="116">E56+F56</f>
        <v>48</v>
      </c>
      <c r="E56" s="7">
        <f t="shared" ref="E56" si="117">F56/2</f>
        <v>16</v>
      </c>
      <c r="F56" s="7">
        <f t="shared" ref="F56:F57" si="118">J56+K56+L56+M56+N56+O56+P56+Q56</f>
        <v>32</v>
      </c>
      <c r="G56" s="7">
        <f t="shared" ref="G56" si="119">F56-H56-I56</f>
        <v>32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22</v>
      </c>
      <c r="Q56" s="83">
        <v>10</v>
      </c>
    </row>
    <row r="57" spans="1:22" s="21" customFormat="1" ht="15.75">
      <c r="A57" s="33" t="s">
        <v>65</v>
      </c>
      <c r="B57" s="19" t="s">
        <v>60</v>
      </c>
      <c r="C57" s="7" t="s">
        <v>222</v>
      </c>
      <c r="D57" s="7">
        <f t="shared" si="116"/>
        <v>1008</v>
      </c>
      <c r="E57" s="7">
        <v>0</v>
      </c>
      <c r="F57" s="7">
        <f t="shared" si="118"/>
        <v>1008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91">
        <v>0</v>
      </c>
      <c r="P57" s="90">
        <v>288</v>
      </c>
      <c r="Q57" s="96">
        <v>720</v>
      </c>
    </row>
    <row r="58" spans="1:22" s="89" customFormat="1" ht="63">
      <c r="A58" s="84" t="s">
        <v>66</v>
      </c>
      <c r="B58" s="85" t="s">
        <v>98</v>
      </c>
      <c r="C58" s="102" t="s">
        <v>219</v>
      </c>
      <c r="D58" s="100">
        <f>SUM(D59:D62)</f>
        <v>1104</v>
      </c>
      <c r="E58" s="100">
        <f>SUM(E59:E62)</f>
        <v>32</v>
      </c>
      <c r="F58" s="100">
        <f>SUM(F59:F62)</f>
        <v>1072</v>
      </c>
      <c r="G58" s="100">
        <f>SUM(G59:G62)</f>
        <v>64</v>
      </c>
      <c r="H58" s="100">
        <f t="shared" ref="H58:I58" si="120">SUM(H59:H64)</f>
        <v>42</v>
      </c>
      <c r="I58" s="100">
        <f t="shared" si="120"/>
        <v>0</v>
      </c>
      <c r="J58" s="100">
        <f>SUM(J59:J64)</f>
        <v>0</v>
      </c>
      <c r="K58" s="100">
        <f t="shared" ref="K58" si="121">SUM(K59:K64)</f>
        <v>0</v>
      </c>
      <c r="L58" s="100">
        <f t="shared" ref="L58" si="122">SUM(L59:L64)</f>
        <v>0</v>
      </c>
      <c r="M58" s="100">
        <f>SUM(M59:M62)</f>
        <v>0</v>
      </c>
      <c r="N58" s="100">
        <f t="shared" ref="N58:Q58" si="123">SUM(N59:N62)</f>
        <v>120</v>
      </c>
      <c r="O58" s="100">
        <f t="shared" si="123"/>
        <v>736</v>
      </c>
      <c r="P58" s="100">
        <f t="shared" si="123"/>
        <v>216</v>
      </c>
      <c r="Q58" s="100">
        <f t="shared" si="123"/>
        <v>0</v>
      </c>
      <c r="R58" s="88">
        <f>F58-F61-F62</f>
        <v>64</v>
      </c>
      <c r="V58" s="9" t="s">
        <v>215</v>
      </c>
    </row>
    <row r="59" spans="1:22" s="21" customFormat="1" ht="15.75">
      <c r="A59" s="33" t="s">
        <v>67</v>
      </c>
      <c r="B59" s="19" t="s">
        <v>99</v>
      </c>
      <c r="C59" s="7" t="s">
        <v>212</v>
      </c>
      <c r="D59" s="7">
        <f t="shared" ref="D59" si="124">E59+F59</f>
        <v>48</v>
      </c>
      <c r="E59" s="7">
        <f>F59/2</f>
        <v>16</v>
      </c>
      <c r="F59" s="7">
        <f>J59+K59+L59+M59+N59+O59+P59+Q59</f>
        <v>32</v>
      </c>
      <c r="G59" s="7">
        <f t="shared" ref="G59" si="125">F59-H59-I59</f>
        <v>32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32</v>
      </c>
      <c r="O59" s="7">
        <v>0</v>
      </c>
      <c r="P59" s="7">
        <v>0</v>
      </c>
      <c r="Q59" s="83">
        <v>0</v>
      </c>
    </row>
    <row r="60" spans="1:22" s="21" customFormat="1" ht="15.75">
      <c r="A60" s="33" t="s">
        <v>78</v>
      </c>
      <c r="B60" s="19" t="s">
        <v>100</v>
      </c>
      <c r="C60" s="9" t="s">
        <v>215</v>
      </c>
      <c r="D60" s="7">
        <f t="shared" ref="D60:D63" si="126">E60+F60</f>
        <v>48</v>
      </c>
      <c r="E60" s="7">
        <f t="shared" ref="E60:E63" si="127">F60/2</f>
        <v>16</v>
      </c>
      <c r="F60" s="7">
        <f t="shared" ref="F60:F63" si="128">J60+K60+L60+M60+N60+O60+P60+Q60</f>
        <v>32</v>
      </c>
      <c r="G60" s="7">
        <f t="shared" ref="G60" si="129">F60-H60-I60</f>
        <v>32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16</v>
      </c>
      <c r="O60" s="7">
        <v>16</v>
      </c>
      <c r="P60" s="7">
        <v>0</v>
      </c>
      <c r="Q60" s="83">
        <v>0</v>
      </c>
    </row>
    <row r="61" spans="1:22" s="21" customFormat="1" ht="15.75">
      <c r="A61" s="33" t="s">
        <v>111</v>
      </c>
      <c r="B61" s="19" t="s">
        <v>56</v>
      </c>
      <c r="C61" s="7" t="s">
        <v>212</v>
      </c>
      <c r="D61" s="7">
        <f t="shared" si="126"/>
        <v>72</v>
      </c>
      <c r="E61" s="7">
        <v>0</v>
      </c>
      <c r="F61" s="7">
        <f t="shared" si="128"/>
        <v>72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90">
        <v>72</v>
      </c>
      <c r="O61" s="91">
        <v>0</v>
      </c>
      <c r="P61" s="91">
        <v>0</v>
      </c>
      <c r="Q61" s="83">
        <v>0</v>
      </c>
    </row>
    <row r="62" spans="1:22" s="21" customFormat="1" ht="15.75" customHeight="1">
      <c r="A62" s="33" t="s">
        <v>68</v>
      </c>
      <c r="B62" s="19" t="s">
        <v>60</v>
      </c>
      <c r="C62" s="7" t="s">
        <v>222</v>
      </c>
      <c r="D62" s="7">
        <f t="shared" si="126"/>
        <v>936</v>
      </c>
      <c r="E62" s="7">
        <v>0</v>
      </c>
      <c r="F62" s="7">
        <f t="shared" si="128"/>
        <v>936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91">
        <v>0</v>
      </c>
      <c r="O62" s="90">
        <v>720</v>
      </c>
      <c r="P62" s="90">
        <v>216</v>
      </c>
      <c r="Q62" s="93">
        <v>0</v>
      </c>
    </row>
    <row r="63" spans="1:22" s="87" customFormat="1" ht="15.75">
      <c r="A63" s="84" t="s">
        <v>101</v>
      </c>
      <c r="B63" s="85" t="s">
        <v>18</v>
      </c>
      <c r="C63" s="103" t="s">
        <v>215</v>
      </c>
      <c r="D63" s="86">
        <f t="shared" si="126"/>
        <v>66</v>
      </c>
      <c r="E63" s="86">
        <f t="shared" si="127"/>
        <v>22</v>
      </c>
      <c r="F63" s="86">
        <f t="shared" si="128"/>
        <v>44</v>
      </c>
      <c r="G63" s="86">
        <v>2</v>
      </c>
      <c r="H63" s="86">
        <v>42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32</v>
      </c>
      <c r="Q63" s="86">
        <v>12</v>
      </c>
    </row>
    <row r="64" spans="1:22" ht="16.5" thickBot="1">
      <c r="A64" s="35"/>
      <c r="B64" s="13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4"/>
      <c r="Q64" s="14"/>
    </row>
    <row r="65" spans="1:24" ht="16.5" thickBot="1">
      <c r="A65" s="159" t="s">
        <v>1</v>
      </c>
      <c r="B65" s="160"/>
      <c r="C65" s="15"/>
      <c r="D65" s="15">
        <f>D8+D29+D37+D63</f>
        <v>7002</v>
      </c>
      <c r="E65" s="15">
        <f>(E8+E29+E38+E63)</f>
        <v>1422</v>
      </c>
      <c r="F65" s="15">
        <f>(F8+F29+F38+F63)</f>
        <v>5580</v>
      </c>
      <c r="G65" s="15">
        <f>G8+G29+G37+G63</f>
        <v>1965</v>
      </c>
      <c r="H65" s="15">
        <f>H8+H29+H37+H63</f>
        <v>931</v>
      </c>
      <c r="I65" s="15">
        <f>I8++I34+I63</f>
        <v>0</v>
      </c>
      <c r="J65" s="15">
        <f>SUM(J10:J21,J23:J25,J27:J28,J30:J36,J40:J43,J45:J48,J50:J53,J55:J57,J59:J62)</f>
        <v>612</v>
      </c>
      <c r="K65" s="15">
        <f t="shared" ref="K65:O65" si="130">SUM(K10:K21,K23:K25,K27:K28,K30:K36,K40:K43,K45:K48,K50:K53,K55:K57,K59:K62)</f>
        <v>792</v>
      </c>
      <c r="L65" s="15">
        <f t="shared" si="130"/>
        <v>576</v>
      </c>
      <c r="M65" s="15">
        <f t="shared" si="130"/>
        <v>828</v>
      </c>
      <c r="N65" s="15">
        <f t="shared" si="130"/>
        <v>576</v>
      </c>
      <c r="O65" s="15">
        <f t="shared" si="130"/>
        <v>828</v>
      </c>
      <c r="P65" s="15">
        <f>SUM(P10:P21,P23:P25,P27:P28,P30:P36,P40:P43,P45:P48,P50:P53,P55:P57,P59:P62,P63)</f>
        <v>612</v>
      </c>
      <c r="Q65" s="15">
        <f>SUM(Q10:Q21,Q23:Q25,Q27:Q28,Q30:Q36,Q40:Q43,Q45:Q48,Q50:Q53,Q55:Q57,Q59:Q62,Q63)</f>
        <v>756</v>
      </c>
      <c r="R65" s="17"/>
      <c r="S65" s="17">
        <f>R72/36</f>
        <v>76</v>
      </c>
    </row>
    <row r="66" spans="1:24" ht="5.0999999999999996" customHeight="1" thickBot="1">
      <c r="A66" s="36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8"/>
      <c r="Q66" s="18"/>
    </row>
    <row r="67" spans="1:24" ht="16.5" thickBot="1">
      <c r="A67" s="25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24" ht="16.5" thickBot="1">
      <c r="A68" s="29" t="s">
        <v>34</v>
      </c>
      <c r="B68" s="30" t="s">
        <v>0</v>
      </c>
      <c r="C68" s="28"/>
      <c r="D68" s="27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7"/>
      <c r="P68" s="27"/>
      <c r="Q68" s="27" t="s">
        <v>198</v>
      </c>
      <c r="S68" s="97"/>
      <c r="T68" s="196" t="s">
        <v>213</v>
      </c>
      <c r="U68" s="196"/>
      <c r="V68" s="196"/>
      <c r="W68" s="196"/>
      <c r="X68" s="196"/>
    </row>
    <row r="69" spans="1:24" ht="31.5" customHeight="1">
      <c r="A69" s="164" t="s">
        <v>112</v>
      </c>
      <c r="B69" s="165"/>
      <c r="C69" s="165"/>
      <c r="D69" s="165"/>
      <c r="E69" s="166"/>
      <c r="F69" s="167" t="s">
        <v>1</v>
      </c>
      <c r="G69" s="170" t="s">
        <v>200</v>
      </c>
      <c r="H69" s="171"/>
      <c r="I69" s="172"/>
      <c r="J69" s="92">
        <f>SUM(J8)</f>
        <v>612</v>
      </c>
      <c r="K69" s="92">
        <f>SUM(K8)</f>
        <v>792</v>
      </c>
      <c r="L69" s="92">
        <f>SUM(L10:L21,L23:L25,L27:L28,L30:L36,L40:L42,L45:L46,L50:L51,L55:L56,L59:L60,L63)</f>
        <v>576</v>
      </c>
      <c r="M69" s="92">
        <f>SUM(M10:M25,M30:M36,M40:M42,M45:M46,M50:M51,M55:M56,M59:M60,M63)</f>
        <v>360</v>
      </c>
      <c r="N69" s="92">
        <f>SUM(N10:N25,N30:N36,N40:N42,N45:N46,N50:N51,N55:N56,N59:N60,N63)</f>
        <v>252</v>
      </c>
      <c r="O69" s="92">
        <f>SUM(O10:O25,O30:O36,O40:O42,O45:O46,O50:O51,O55:O56,O59:O60,O63)</f>
        <v>108</v>
      </c>
      <c r="P69" s="92">
        <f>SUM(P10:P25,P30:P36,P40:P42,P45:P46,P50:P51,P55:P56,P59:P60,P63)</f>
        <v>108</v>
      </c>
      <c r="Q69" s="92">
        <f>SUM(Q10:Q25,Q30:Q36,Q40:Q42,Q45:Q46,Q50:Q51,Q55:Q56,Q59:Q60,Q63)</f>
        <v>36</v>
      </c>
      <c r="R69" s="47">
        <f>SUM(J69:Q69)</f>
        <v>2844</v>
      </c>
      <c r="S69" s="97"/>
      <c r="T69" s="98">
        <f>(I65+J65+1044)/(G65+144)</f>
        <v>0.78520625889046947</v>
      </c>
    </row>
    <row r="70" spans="1:24" ht="15.6" customHeight="1">
      <c r="A70" s="173" t="s">
        <v>113</v>
      </c>
      <c r="B70" s="174"/>
      <c r="C70" s="174"/>
      <c r="D70" s="174"/>
      <c r="E70" s="175"/>
      <c r="F70" s="168"/>
      <c r="G70" s="176" t="s">
        <v>27</v>
      </c>
      <c r="H70" s="177"/>
      <c r="I70" s="178"/>
      <c r="J70" s="10">
        <f>SUM(J57)</f>
        <v>0</v>
      </c>
      <c r="K70" s="10">
        <f t="shared" ref="K70" si="131">SUM(K57)</f>
        <v>0</v>
      </c>
      <c r="L70" s="10">
        <f>SUM(L47,L52,L61)</f>
        <v>0</v>
      </c>
      <c r="M70" s="10">
        <f t="shared" ref="M70:Q70" si="132">SUM(M47,M52,M61)</f>
        <v>144</v>
      </c>
      <c r="N70" s="10">
        <f t="shared" si="132"/>
        <v>216</v>
      </c>
      <c r="O70" s="10">
        <f t="shared" si="132"/>
        <v>0</v>
      </c>
      <c r="P70" s="10">
        <f t="shared" si="132"/>
        <v>0</v>
      </c>
      <c r="Q70" s="10">
        <f t="shared" si="132"/>
        <v>0</v>
      </c>
      <c r="R70" s="47">
        <f>SUM(J70:Q70)</f>
        <v>360</v>
      </c>
    </row>
    <row r="71" spans="1:24" ht="30" customHeight="1">
      <c r="A71" s="179"/>
      <c r="B71" s="180"/>
      <c r="C71" s="180"/>
      <c r="D71" s="180"/>
      <c r="E71" s="181"/>
      <c r="F71" s="168"/>
      <c r="G71" s="176" t="s">
        <v>70</v>
      </c>
      <c r="H71" s="177"/>
      <c r="I71" s="178"/>
      <c r="J71" s="10">
        <f>SUM(J45,J49,J53,J58)</f>
        <v>0</v>
      </c>
      <c r="K71" s="10">
        <f>SUM(K45,K49,K53,K58)</f>
        <v>0</v>
      </c>
      <c r="L71" s="10">
        <f>SUM(L43,L48,L53,L57,L62)</f>
        <v>0</v>
      </c>
      <c r="M71" s="10">
        <f t="shared" ref="M71:Q71" si="133">SUM(M43,M48,M53,M57,M62)</f>
        <v>324</v>
      </c>
      <c r="N71" s="10">
        <f t="shared" si="133"/>
        <v>108</v>
      </c>
      <c r="O71" s="10">
        <f t="shared" si="133"/>
        <v>720</v>
      </c>
      <c r="P71" s="10">
        <f t="shared" si="133"/>
        <v>504</v>
      </c>
      <c r="Q71" s="10">
        <f t="shared" si="133"/>
        <v>720</v>
      </c>
      <c r="R71" s="37">
        <f>SUM(J71:Q71)</f>
        <v>2376</v>
      </c>
    </row>
    <row r="72" spans="1:24" ht="16.5" customHeight="1">
      <c r="A72" s="182"/>
      <c r="B72" s="183"/>
      <c r="C72" s="183"/>
      <c r="D72" s="183"/>
      <c r="E72" s="184"/>
      <c r="F72" s="168"/>
      <c r="G72" s="161" t="s">
        <v>28</v>
      </c>
      <c r="H72" s="162"/>
      <c r="I72" s="163"/>
      <c r="J72" s="91">
        <v>0</v>
      </c>
      <c r="K72" s="91">
        <v>3</v>
      </c>
      <c r="L72" s="91">
        <v>3</v>
      </c>
      <c r="M72" s="91">
        <v>3</v>
      </c>
      <c r="N72" s="91">
        <v>1</v>
      </c>
      <c r="O72" s="91">
        <v>1</v>
      </c>
      <c r="P72" s="91">
        <v>1</v>
      </c>
      <c r="Q72" s="93">
        <v>1</v>
      </c>
      <c r="R72">
        <f>SUM(R70:R71)</f>
        <v>2736</v>
      </c>
    </row>
    <row r="73" spans="1:24" ht="14.25" customHeight="1">
      <c r="A73" s="182"/>
      <c r="B73" s="183"/>
      <c r="C73" s="183"/>
      <c r="D73" s="183"/>
      <c r="E73" s="184"/>
      <c r="F73" s="168"/>
      <c r="G73" s="161" t="s">
        <v>29</v>
      </c>
      <c r="H73" s="162"/>
      <c r="I73" s="163"/>
      <c r="J73" s="91">
        <v>2</v>
      </c>
      <c r="K73" s="91">
        <v>4</v>
      </c>
      <c r="L73" s="91">
        <v>6</v>
      </c>
      <c r="M73" s="91">
        <v>4</v>
      </c>
      <c r="N73" s="91">
        <v>7</v>
      </c>
      <c r="O73" s="91">
        <v>3</v>
      </c>
      <c r="P73" s="91">
        <v>3</v>
      </c>
      <c r="Q73" s="93">
        <v>3</v>
      </c>
    </row>
    <row r="74" spans="1:24" ht="16.5" customHeight="1" thickBot="1">
      <c r="A74" s="186"/>
      <c r="B74" s="187"/>
      <c r="C74" s="187"/>
      <c r="D74" s="187"/>
      <c r="E74" s="188"/>
      <c r="F74" s="169"/>
      <c r="G74" s="189" t="s">
        <v>30</v>
      </c>
      <c r="H74" s="190"/>
      <c r="I74" s="191"/>
      <c r="J74" s="94">
        <v>0</v>
      </c>
      <c r="K74" s="94">
        <v>1</v>
      </c>
      <c r="L74" s="94">
        <v>0</v>
      </c>
      <c r="M74" s="94">
        <v>1</v>
      </c>
      <c r="N74" s="94">
        <v>0</v>
      </c>
      <c r="O74" s="94">
        <v>0</v>
      </c>
      <c r="P74" s="94">
        <v>0</v>
      </c>
      <c r="Q74" s="95">
        <v>0</v>
      </c>
    </row>
    <row r="75" spans="1:24">
      <c r="J75" s="192"/>
      <c r="K75" s="192"/>
      <c r="L75" s="192"/>
      <c r="M75" s="192"/>
      <c r="N75" s="192"/>
      <c r="O75" s="192"/>
      <c r="P75" s="193"/>
      <c r="Q75" s="193"/>
    </row>
    <row r="77" spans="1:24" ht="15">
      <c r="L77" s="185"/>
      <c r="M77" s="185"/>
      <c r="N77" s="185"/>
      <c r="O77" s="185"/>
      <c r="P77" s="185"/>
      <c r="Q77" s="185"/>
    </row>
  </sheetData>
  <sheetProtection password="CE20" sheet="1" objects="1" scenarios="1" selectLockedCells="1" selectUnlockedCells="1"/>
  <mergeCells count="50">
    <mergeCell ref="T9:U9"/>
    <mergeCell ref="T22:U22"/>
    <mergeCell ref="R25:S25"/>
    <mergeCell ref="T26:U26"/>
    <mergeCell ref="T68:X68"/>
    <mergeCell ref="L77:Q77"/>
    <mergeCell ref="A74:E74"/>
    <mergeCell ref="G74:I74"/>
    <mergeCell ref="J75:K75"/>
    <mergeCell ref="L75:M75"/>
    <mergeCell ref="N75:O75"/>
    <mergeCell ref="P75:Q75"/>
    <mergeCell ref="R8:S8"/>
    <mergeCell ref="R13:S13"/>
    <mergeCell ref="R15:S15"/>
    <mergeCell ref="A65:B65"/>
    <mergeCell ref="G72:I72"/>
    <mergeCell ref="A69:E69"/>
    <mergeCell ref="F69:F74"/>
    <mergeCell ref="G69:I69"/>
    <mergeCell ref="A70:E70"/>
    <mergeCell ref="G70:I70"/>
    <mergeCell ref="A71:E71"/>
    <mergeCell ref="G71:I71"/>
    <mergeCell ref="A72:E72"/>
    <mergeCell ref="A73:E73"/>
    <mergeCell ref="G73:I73"/>
    <mergeCell ref="N4:O4"/>
    <mergeCell ref="P4:Q4"/>
    <mergeCell ref="M5:M6"/>
    <mergeCell ref="N5:N6"/>
    <mergeCell ref="O5:O6"/>
    <mergeCell ref="P5:P6"/>
    <mergeCell ref="Q5:Q6"/>
    <mergeCell ref="A1:Q1"/>
    <mergeCell ref="A3:A6"/>
    <mergeCell ref="B3:B6"/>
    <mergeCell ref="C3:C6"/>
    <mergeCell ref="D3:I3"/>
    <mergeCell ref="J3:Q3"/>
    <mergeCell ref="D4:D6"/>
    <mergeCell ref="E4:E6"/>
    <mergeCell ref="F4:I4"/>
    <mergeCell ref="J4:K4"/>
    <mergeCell ref="F5:F6"/>
    <mergeCell ref="G5:I5"/>
    <mergeCell ref="J5:J6"/>
    <mergeCell ref="K5:K6"/>
    <mergeCell ref="L5:L6"/>
    <mergeCell ref="L4:M4"/>
  </mergeCells>
  <printOptions horizontalCentered="1" verticalCentered="1"/>
  <pageMargins left="0.39370078740157483" right="0.39370078740157483" top="0.39370078740157483" bottom="0.39370078740157483" header="0" footer="0"/>
  <pageSetup paperSize="9" scale="64" orientation="landscape" horizontalDpi="4294967294" r:id="rId1"/>
  <headerFooter alignWithMargins="0"/>
  <rowBreaks count="1" manualBreakCount="1">
    <brk id="3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5"/>
  <sheetViews>
    <sheetView zoomScale="70" zoomScaleNormal="70" workbookViewId="0">
      <selection activeCell="B12" sqref="B12:H13"/>
    </sheetView>
  </sheetViews>
  <sheetFormatPr defaultRowHeight="12.75"/>
  <cols>
    <col min="1" max="53" width="3.28515625" customWidth="1"/>
    <col min="54" max="54" width="6.7109375" customWidth="1"/>
    <col min="55" max="56" width="8.7109375" customWidth="1"/>
    <col min="57" max="57" width="6.7109375" customWidth="1"/>
    <col min="58" max="59" width="7.7109375" customWidth="1"/>
    <col min="60" max="64" width="6.7109375" customWidth="1"/>
  </cols>
  <sheetData>
    <row r="1" spans="1:64" ht="18">
      <c r="A1" s="197" t="s">
        <v>114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 t="s">
        <v>115</v>
      </c>
      <c r="BC1" s="197"/>
      <c r="BD1" s="197"/>
      <c r="BE1" s="197"/>
      <c r="BF1" s="197"/>
      <c r="BG1" s="197"/>
      <c r="BH1" s="197"/>
      <c r="BI1" s="197"/>
      <c r="BJ1" s="197"/>
      <c r="BK1" s="197"/>
      <c r="BL1" s="197"/>
    </row>
    <row r="2" spans="1:64">
      <c r="A2" s="56"/>
      <c r="B2" s="56"/>
      <c r="C2" s="56"/>
      <c r="D2" s="56"/>
      <c r="E2" s="56"/>
      <c r="F2" s="57"/>
      <c r="G2" s="58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64">
      <c r="A3" s="56"/>
      <c r="B3" s="56"/>
      <c r="C3" s="56"/>
      <c r="D3" s="56"/>
      <c r="E3" s="56"/>
      <c r="F3" s="57"/>
      <c r="G3" s="58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64" ht="44.25" customHeight="1">
      <c r="A4" s="198" t="s">
        <v>116</v>
      </c>
      <c r="B4" s="201" t="s">
        <v>117</v>
      </c>
      <c r="C4" s="202"/>
      <c r="D4" s="202"/>
      <c r="E4" s="203"/>
      <c r="F4" s="204" t="s">
        <v>118</v>
      </c>
      <c r="G4" s="207" t="s">
        <v>119</v>
      </c>
      <c r="H4" s="207"/>
      <c r="I4" s="207"/>
      <c r="J4" s="204" t="s">
        <v>120</v>
      </c>
      <c r="K4" s="207" t="s">
        <v>121</v>
      </c>
      <c r="L4" s="207"/>
      <c r="M4" s="207"/>
      <c r="N4" s="204" t="s">
        <v>122</v>
      </c>
      <c r="O4" s="207" t="s">
        <v>123</v>
      </c>
      <c r="P4" s="207"/>
      <c r="Q4" s="207"/>
      <c r="R4" s="207"/>
      <c r="S4" s="204" t="s">
        <v>124</v>
      </c>
      <c r="T4" s="207" t="s">
        <v>125</v>
      </c>
      <c r="U4" s="207"/>
      <c r="V4" s="207"/>
      <c r="W4" s="204" t="s">
        <v>126</v>
      </c>
      <c r="X4" s="207" t="s">
        <v>127</v>
      </c>
      <c r="Y4" s="207"/>
      <c r="Z4" s="207"/>
      <c r="AA4" s="204" t="s">
        <v>128</v>
      </c>
      <c r="AB4" s="207" t="s">
        <v>129</v>
      </c>
      <c r="AC4" s="207"/>
      <c r="AD4" s="207"/>
      <c r="AE4" s="207"/>
      <c r="AF4" s="204" t="s">
        <v>130</v>
      </c>
      <c r="AG4" s="207" t="s">
        <v>131</v>
      </c>
      <c r="AH4" s="207"/>
      <c r="AI4" s="207"/>
      <c r="AJ4" s="204" t="s">
        <v>132</v>
      </c>
      <c r="AK4" s="201" t="s">
        <v>133</v>
      </c>
      <c r="AL4" s="209"/>
      <c r="AM4" s="209"/>
      <c r="AN4" s="218"/>
      <c r="AO4" s="207" t="s">
        <v>134</v>
      </c>
      <c r="AP4" s="207"/>
      <c r="AQ4" s="207"/>
      <c r="AR4" s="207"/>
      <c r="AS4" s="204" t="s">
        <v>135</v>
      </c>
      <c r="AT4" s="201" t="s">
        <v>136</v>
      </c>
      <c r="AU4" s="209"/>
      <c r="AV4" s="209"/>
      <c r="AW4" s="204" t="s">
        <v>137</v>
      </c>
      <c r="AX4" s="201" t="s">
        <v>138</v>
      </c>
      <c r="AY4" s="209"/>
      <c r="AZ4" s="209"/>
      <c r="BA4" s="209"/>
      <c r="BB4" s="210" t="s">
        <v>116</v>
      </c>
      <c r="BC4" s="212" t="s">
        <v>139</v>
      </c>
      <c r="BD4" s="213"/>
      <c r="BE4" s="216" t="s">
        <v>140</v>
      </c>
      <c r="BF4" s="217"/>
      <c r="BG4" s="217"/>
      <c r="BH4" s="217"/>
      <c r="BI4" s="219" t="s">
        <v>141</v>
      </c>
      <c r="BJ4" s="222" t="s">
        <v>142</v>
      </c>
      <c r="BK4" s="208" t="s">
        <v>143</v>
      </c>
      <c r="BL4" s="208" t="s">
        <v>144</v>
      </c>
    </row>
    <row r="5" spans="1:64" ht="60" customHeight="1">
      <c r="A5" s="199"/>
      <c r="B5" s="204" t="s">
        <v>145</v>
      </c>
      <c r="C5" s="204" t="s">
        <v>146</v>
      </c>
      <c r="D5" s="204" t="s">
        <v>147</v>
      </c>
      <c r="E5" s="204" t="s">
        <v>148</v>
      </c>
      <c r="F5" s="205"/>
      <c r="G5" s="204" t="s">
        <v>149</v>
      </c>
      <c r="H5" s="204" t="s">
        <v>150</v>
      </c>
      <c r="I5" s="204" t="s">
        <v>151</v>
      </c>
      <c r="J5" s="205"/>
      <c r="K5" s="204" t="s">
        <v>152</v>
      </c>
      <c r="L5" s="204" t="s">
        <v>153</v>
      </c>
      <c r="M5" s="204" t="s">
        <v>154</v>
      </c>
      <c r="N5" s="205"/>
      <c r="O5" s="204" t="s">
        <v>145</v>
      </c>
      <c r="P5" s="204" t="s">
        <v>146</v>
      </c>
      <c r="Q5" s="204" t="s">
        <v>147</v>
      </c>
      <c r="R5" s="204" t="s">
        <v>148</v>
      </c>
      <c r="S5" s="205"/>
      <c r="T5" s="204" t="s">
        <v>155</v>
      </c>
      <c r="U5" s="204" t="s">
        <v>156</v>
      </c>
      <c r="V5" s="204" t="s">
        <v>157</v>
      </c>
      <c r="W5" s="205"/>
      <c r="X5" s="204" t="s">
        <v>158</v>
      </c>
      <c r="Y5" s="204" t="s">
        <v>159</v>
      </c>
      <c r="Z5" s="204" t="s">
        <v>160</v>
      </c>
      <c r="AA5" s="205"/>
      <c r="AB5" s="204" t="s">
        <v>158</v>
      </c>
      <c r="AC5" s="204" t="s">
        <v>159</v>
      </c>
      <c r="AD5" s="204" t="s">
        <v>160</v>
      </c>
      <c r="AE5" s="204" t="s">
        <v>161</v>
      </c>
      <c r="AF5" s="205"/>
      <c r="AG5" s="204" t="s">
        <v>149</v>
      </c>
      <c r="AH5" s="204" t="s">
        <v>150</v>
      </c>
      <c r="AI5" s="204" t="s">
        <v>151</v>
      </c>
      <c r="AJ5" s="205"/>
      <c r="AK5" s="204" t="s">
        <v>162</v>
      </c>
      <c r="AL5" s="204" t="s">
        <v>163</v>
      </c>
      <c r="AM5" s="204" t="s">
        <v>164</v>
      </c>
      <c r="AN5" s="204" t="s">
        <v>165</v>
      </c>
      <c r="AO5" s="204" t="s">
        <v>145</v>
      </c>
      <c r="AP5" s="204" t="s">
        <v>146</v>
      </c>
      <c r="AQ5" s="204" t="s">
        <v>147</v>
      </c>
      <c r="AR5" s="204" t="s">
        <v>148</v>
      </c>
      <c r="AS5" s="205"/>
      <c r="AT5" s="204" t="s">
        <v>149</v>
      </c>
      <c r="AU5" s="204" t="s">
        <v>150</v>
      </c>
      <c r="AV5" s="204" t="s">
        <v>151</v>
      </c>
      <c r="AW5" s="205"/>
      <c r="AX5" s="204" t="s">
        <v>166</v>
      </c>
      <c r="AY5" s="204" t="s">
        <v>167</v>
      </c>
      <c r="AZ5" s="204" t="s">
        <v>168</v>
      </c>
      <c r="BA5" s="204" t="s">
        <v>169</v>
      </c>
      <c r="BB5" s="211"/>
      <c r="BC5" s="214"/>
      <c r="BD5" s="215"/>
      <c r="BE5" s="229" t="s">
        <v>170</v>
      </c>
      <c r="BF5" s="234" t="s">
        <v>171</v>
      </c>
      <c r="BG5" s="234"/>
      <c r="BH5" s="235" t="s">
        <v>172</v>
      </c>
      <c r="BI5" s="220"/>
      <c r="BJ5" s="223"/>
      <c r="BK5" s="208"/>
      <c r="BL5" s="208"/>
    </row>
    <row r="6" spans="1:64" ht="45" customHeight="1">
      <c r="A6" s="199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11"/>
      <c r="BC6" s="236" t="s">
        <v>173</v>
      </c>
      <c r="BD6" s="237"/>
      <c r="BE6" s="230"/>
      <c r="BF6" s="238" t="s">
        <v>174</v>
      </c>
      <c r="BG6" s="238" t="s">
        <v>175</v>
      </c>
      <c r="BH6" s="235"/>
      <c r="BI6" s="220"/>
      <c r="BJ6" s="223"/>
      <c r="BK6" s="208"/>
      <c r="BL6" s="208"/>
    </row>
    <row r="7" spans="1:64" ht="23.1" customHeight="1">
      <c r="A7" s="200"/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  <c r="AC7" s="59">
        <v>28</v>
      </c>
      <c r="AD7" s="59">
        <v>29</v>
      </c>
      <c r="AE7" s="59">
        <v>30</v>
      </c>
      <c r="AF7" s="59">
        <v>31</v>
      </c>
      <c r="AG7" s="59">
        <v>32</v>
      </c>
      <c r="AH7" s="59">
        <v>33</v>
      </c>
      <c r="AI7" s="59">
        <v>34</v>
      </c>
      <c r="AJ7" s="59">
        <v>35</v>
      </c>
      <c r="AK7" s="59">
        <v>36</v>
      </c>
      <c r="AL7" s="59">
        <v>37</v>
      </c>
      <c r="AM7" s="59">
        <v>38</v>
      </c>
      <c r="AN7" s="59">
        <v>39</v>
      </c>
      <c r="AO7" s="59">
        <v>40</v>
      </c>
      <c r="AP7" s="59">
        <v>41</v>
      </c>
      <c r="AQ7" s="59">
        <v>42</v>
      </c>
      <c r="AR7" s="59">
        <v>43</v>
      </c>
      <c r="AS7" s="59">
        <v>44</v>
      </c>
      <c r="AT7" s="59">
        <v>45</v>
      </c>
      <c r="AU7" s="59">
        <v>46</v>
      </c>
      <c r="AV7" s="59">
        <v>47</v>
      </c>
      <c r="AW7" s="59">
        <v>48</v>
      </c>
      <c r="AX7" s="59">
        <v>49</v>
      </c>
      <c r="AY7" s="59">
        <v>50</v>
      </c>
      <c r="AZ7" s="59">
        <v>51</v>
      </c>
      <c r="BA7" s="60">
        <v>52</v>
      </c>
      <c r="BB7" s="211"/>
      <c r="BC7" s="61" t="s">
        <v>176</v>
      </c>
      <c r="BD7" s="62" t="s">
        <v>177</v>
      </c>
      <c r="BE7" s="231"/>
      <c r="BF7" s="238"/>
      <c r="BG7" s="238"/>
      <c r="BH7" s="235"/>
      <c r="BI7" s="221"/>
      <c r="BJ7" s="224"/>
      <c r="BK7" s="208"/>
      <c r="BL7" s="208"/>
    </row>
    <row r="8" spans="1:64">
      <c r="A8" s="225" t="s">
        <v>178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 t="s">
        <v>179</v>
      </c>
      <c r="T8" s="227" t="s">
        <v>179</v>
      </c>
      <c r="U8" s="227"/>
      <c r="V8" s="241"/>
      <c r="W8" s="241"/>
      <c r="X8" s="227"/>
      <c r="Y8" s="227"/>
      <c r="Z8" s="227"/>
      <c r="AA8" s="241"/>
      <c r="AB8" s="241"/>
      <c r="AC8" s="241"/>
      <c r="AD8" s="227"/>
      <c r="AE8" s="227"/>
      <c r="AF8" s="227"/>
      <c r="AG8" s="227"/>
      <c r="AH8" s="227"/>
      <c r="AI8" s="232"/>
      <c r="AJ8" s="227"/>
      <c r="AK8" s="241"/>
      <c r="AL8" s="241"/>
      <c r="AM8" s="241"/>
      <c r="AN8" s="241"/>
      <c r="AO8" s="227"/>
      <c r="AP8" s="227"/>
      <c r="AQ8" s="232" t="s">
        <v>180</v>
      </c>
      <c r="AR8" s="232" t="s">
        <v>180</v>
      </c>
      <c r="AS8" s="227" t="s">
        <v>179</v>
      </c>
      <c r="AT8" s="232" t="s">
        <v>179</v>
      </c>
      <c r="AU8" s="232" t="s">
        <v>179</v>
      </c>
      <c r="AV8" s="232" t="s">
        <v>179</v>
      </c>
      <c r="AW8" s="232" t="s">
        <v>179</v>
      </c>
      <c r="AX8" s="232" t="s">
        <v>179</v>
      </c>
      <c r="AY8" s="232" t="s">
        <v>179</v>
      </c>
      <c r="AZ8" s="232" t="s">
        <v>179</v>
      </c>
      <c r="BA8" s="232" t="s">
        <v>179</v>
      </c>
      <c r="BB8" s="225" t="s">
        <v>178</v>
      </c>
      <c r="BC8" s="239">
        <v>39</v>
      </c>
      <c r="BD8" s="244">
        <f>BC8*36</f>
        <v>1404</v>
      </c>
      <c r="BE8" s="239">
        <v>0</v>
      </c>
      <c r="BF8" s="244">
        <v>0</v>
      </c>
      <c r="BG8" s="244">
        <v>0</v>
      </c>
      <c r="BH8" s="244">
        <v>0</v>
      </c>
      <c r="BI8" s="244">
        <v>2</v>
      </c>
      <c r="BJ8" s="244">
        <v>0</v>
      </c>
      <c r="BK8" s="244">
        <v>11</v>
      </c>
      <c r="BL8" s="242">
        <f>SUM(BC8,BE8:BK9)</f>
        <v>52</v>
      </c>
    </row>
    <row r="9" spans="1:64">
      <c r="A9" s="226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33"/>
      <c r="W9" s="233"/>
      <c r="X9" s="228"/>
      <c r="Y9" s="228"/>
      <c r="Z9" s="228"/>
      <c r="AA9" s="233"/>
      <c r="AB9" s="233"/>
      <c r="AC9" s="233"/>
      <c r="AD9" s="228"/>
      <c r="AE9" s="228"/>
      <c r="AF9" s="228"/>
      <c r="AG9" s="228"/>
      <c r="AH9" s="228"/>
      <c r="AI9" s="233"/>
      <c r="AJ9" s="228"/>
      <c r="AK9" s="233"/>
      <c r="AL9" s="233"/>
      <c r="AM9" s="233"/>
      <c r="AN9" s="233"/>
      <c r="AO9" s="228"/>
      <c r="AP9" s="228"/>
      <c r="AQ9" s="246"/>
      <c r="AR9" s="246"/>
      <c r="AS9" s="228"/>
      <c r="AT9" s="233"/>
      <c r="AU9" s="233"/>
      <c r="AV9" s="233"/>
      <c r="AW9" s="233"/>
      <c r="AX9" s="233"/>
      <c r="AY9" s="233"/>
      <c r="AZ9" s="233"/>
      <c r="BA9" s="233"/>
      <c r="BB9" s="226"/>
      <c r="BC9" s="240"/>
      <c r="BD9" s="245"/>
      <c r="BE9" s="240"/>
      <c r="BF9" s="245"/>
      <c r="BG9" s="245"/>
      <c r="BH9" s="245"/>
      <c r="BI9" s="245"/>
      <c r="BJ9" s="245"/>
      <c r="BK9" s="245"/>
      <c r="BL9" s="243"/>
    </row>
    <row r="10" spans="1:64">
      <c r="A10" s="225" t="s">
        <v>181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 t="s">
        <v>180</v>
      </c>
      <c r="S10" s="227" t="s">
        <v>179</v>
      </c>
      <c r="T10" s="227" t="s">
        <v>179</v>
      </c>
      <c r="U10" s="227"/>
      <c r="V10" s="227"/>
      <c r="W10" s="227"/>
      <c r="X10" s="241"/>
      <c r="Y10" s="232"/>
      <c r="Z10" s="227"/>
      <c r="AA10" s="227"/>
      <c r="AB10" s="227"/>
      <c r="AC10" s="227"/>
      <c r="AD10" s="232"/>
      <c r="AE10" s="232" t="s">
        <v>180</v>
      </c>
      <c r="AF10" s="227" t="s">
        <v>182</v>
      </c>
      <c r="AG10" s="227" t="s">
        <v>182</v>
      </c>
      <c r="AH10" s="227" t="s">
        <v>182</v>
      </c>
      <c r="AI10" s="227" t="s">
        <v>182</v>
      </c>
      <c r="AJ10" s="227" t="s">
        <v>184</v>
      </c>
      <c r="AK10" s="227" t="s">
        <v>184</v>
      </c>
      <c r="AL10" s="227" t="s">
        <v>184</v>
      </c>
      <c r="AM10" s="227" t="s">
        <v>184</v>
      </c>
      <c r="AN10" s="227" t="s">
        <v>184</v>
      </c>
      <c r="AO10" s="227" t="s">
        <v>184</v>
      </c>
      <c r="AP10" s="227" t="s">
        <v>184</v>
      </c>
      <c r="AQ10" s="227" t="s">
        <v>184</v>
      </c>
      <c r="AR10" s="227" t="s">
        <v>184</v>
      </c>
      <c r="AS10" s="227" t="s">
        <v>179</v>
      </c>
      <c r="AT10" s="232" t="s">
        <v>179</v>
      </c>
      <c r="AU10" s="232" t="s">
        <v>179</v>
      </c>
      <c r="AV10" s="232" t="s">
        <v>179</v>
      </c>
      <c r="AW10" s="232" t="s">
        <v>179</v>
      </c>
      <c r="AX10" s="232" t="s">
        <v>179</v>
      </c>
      <c r="AY10" s="232" t="s">
        <v>179</v>
      </c>
      <c r="AZ10" s="232" t="s">
        <v>179</v>
      </c>
      <c r="BA10" s="232" t="s">
        <v>179</v>
      </c>
      <c r="BB10" s="225" t="s">
        <v>181</v>
      </c>
      <c r="BC10" s="239">
        <v>26</v>
      </c>
      <c r="BD10" s="244">
        <f t="shared" ref="BD10" si="0">BC10*36</f>
        <v>936</v>
      </c>
      <c r="BE10" s="244">
        <v>4</v>
      </c>
      <c r="BF10" s="244">
        <v>9</v>
      </c>
      <c r="BG10" s="244">
        <v>0</v>
      </c>
      <c r="BH10" s="244">
        <v>0</v>
      </c>
      <c r="BI10" s="244">
        <v>2</v>
      </c>
      <c r="BJ10" s="244">
        <v>0</v>
      </c>
      <c r="BK10" s="244">
        <v>11</v>
      </c>
      <c r="BL10" s="242">
        <f t="shared" ref="BL10" si="1">SUM(BC10,BE10:BK11)</f>
        <v>52</v>
      </c>
    </row>
    <row r="11" spans="1:64">
      <c r="A11" s="226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47"/>
      <c r="P11" s="247"/>
      <c r="Q11" s="247"/>
      <c r="R11" s="247"/>
      <c r="S11" s="228"/>
      <c r="T11" s="228"/>
      <c r="U11" s="228"/>
      <c r="V11" s="228"/>
      <c r="W11" s="228"/>
      <c r="X11" s="233"/>
      <c r="Y11" s="233"/>
      <c r="Z11" s="228"/>
      <c r="AA11" s="228"/>
      <c r="AB11" s="228"/>
      <c r="AC11" s="228"/>
      <c r="AD11" s="246"/>
      <c r="AE11" s="246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33"/>
      <c r="AU11" s="233"/>
      <c r="AV11" s="233"/>
      <c r="AW11" s="233"/>
      <c r="AX11" s="233"/>
      <c r="AY11" s="233"/>
      <c r="AZ11" s="233"/>
      <c r="BA11" s="233"/>
      <c r="BB11" s="226"/>
      <c r="BC11" s="240"/>
      <c r="BD11" s="245"/>
      <c r="BE11" s="245"/>
      <c r="BF11" s="245"/>
      <c r="BG11" s="245"/>
      <c r="BH11" s="245"/>
      <c r="BI11" s="245"/>
      <c r="BJ11" s="245"/>
      <c r="BK11" s="245"/>
      <c r="BL11" s="243"/>
    </row>
    <row r="12" spans="1:64">
      <c r="A12" s="225" t="s">
        <v>183</v>
      </c>
      <c r="B12" s="227"/>
      <c r="C12" s="227"/>
      <c r="D12" s="227"/>
      <c r="E12" s="227"/>
      <c r="F12" s="227"/>
      <c r="G12" s="227"/>
      <c r="H12" s="227"/>
      <c r="I12" s="227" t="s">
        <v>182</v>
      </c>
      <c r="J12" s="227" t="s">
        <v>182</v>
      </c>
      <c r="K12" s="227" t="s">
        <v>182</v>
      </c>
      <c r="L12" s="227" t="s">
        <v>182</v>
      </c>
      <c r="M12" s="227" t="s">
        <v>182</v>
      </c>
      <c r="N12" s="227" t="s">
        <v>182</v>
      </c>
      <c r="O12" s="227" t="s">
        <v>184</v>
      </c>
      <c r="P12" s="227" t="s">
        <v>184</v>
      </c>
      <c r="Q12" s="227" t="s">
        <v>184</v>
      </c>
      <c r="R12" s="227" t="s">
        <v>180</v>
      </c>
      <c r="S12" s="227" t="s">
        <v>179</v>
      </c>
      <c r="T12" s="227" t="s">
        <v>179</v>
      </c>
      <c r="U12" s="227"/>
      <c r="V12" s="227"/>
      <c r="W12" s="227"/>
      <c r="X12" s="227"/>
      <c r="Y12" s="232" t="s">
        <v>180</v>
      </c>
      <c r="Z12" s="227" t="s">
        <v>184</v>
      </c>
      <c r="AA12" s="227" t="s">
        <v>184</v>
      </c>
      <c r="AB12" s="227" t="s">
        <v>184</v>
      </c>
      <c r="AC12" s="227" t="s">
        <v>184</v>
      </c>
      <c r="AD12" s="227" t="s">
        <v>184</v>
      </c>
      <c r="AE12" s="227" t="s">
        <v>184</v>
      </c>
      <c r="AF12" s="227" t="s">
        <v>184</v>
      </c>
      <c r="AG12" s="227" t="s">
        <v>184</v>
      </c>
      <c r="AH12" s="227" t="s">
        <v>184</v>
      </c>
      <c r="AI12" s="227" t="s">
        <v>184</v>
      </c>
      <c r="AJ12" s="227" t="s">
        <v>184</v>
      </c>
      <c r="AK12" s="227" t="s">
        <v>184</v>
      </c>
      <c r="AL12" s="227" t="s">
        <v>184</v>
      </c>
      <c r="AM12" s="227" t="s">
        <v>184</v>
      </c>
      <c r="AN12" s="227" t="s">
        <v>184</v>
      </c>
      <c r="AO12" s="227" t="s">
        <v>184</v>
      </c>
      <c r="AP12" s="227" t="s">
        <v>184</v>
      </c>
      <c r="AQ12" s="227" t="s">
        <v>184</v>
      </c>
      <c r="AR12" s="227" t="s">
        <v>184</v>
      </c>
      <c r="AS12" s="227" t="s">
        <v>184</v>
      </c>
      <c r="AT12" s="232" t="s">
        <v>179</v>
      </c>
      <c r="AU12" s="232" t="s">
        <v>179</v>
      </c>
      <c r="AV12" s="232" t="s">
        <v>179</v>
      </c>
      <c r="AW12" s="232" t="s">
        <v>179</v>
      </c>
      <c r="AX12" s="232" t="s">
        <v>179</v>
      </c>
      <c r="AY12" s="232" t="s">
        <v>179</v>
      </c>
      <c r="AZ12" s="232" t="s">
        <v>179</v>
      </c>
      <c r="BA12" s="232" t="s">
        <v>179</v>
      </c>
      <c r="BB12" s="225" t="s">
        <v>183</v>
      </c>
      <c r="BC12" s="239">
        <v>11</v>
      </c>
      <c r="BD12" s="244">
        <f t="shared" ref="BD12" si="2">BC12*36</f>
        <v>396</v>
      </c>
      <c r="BE12" s="244">
        <v>6</v>
      </c>
      <c r="BF12" s="244">
        <v>23</v>
      </c>
      <c r="BG12" s="244">
        <v>0</v>
      </c>
      <c r="BH12" s="244">
        <v>0</v>
      </c>
      <c r="BI12" s="244">
        <v>2</v>
      </c>
      <c r="BJ12" s="244">
        <v>0</v>
      </c>
      <c r="BK12" s="244">
        <v>10</v>
      </c>
      <c r="BL12" s="242">
        <f t="shared" ref="BL12" si="3">SUM(BC12,BE12:BK13)</f>
        <v>52</v>
      </c>
    </row>
    <row r="13" spans="1:64">
      <c r="A13" s="226"/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47"/>
      <c r="S13" s="228"/>
      <c r="T13" s="228"/>
      <c r="U13" s="228"/>
      <c r="V13" s="228"/>
      <c r="W13" s="228"/>
      <c r="X13" s="247"/>
      <c r="Y13" s="246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33"/>
      <c r="AU13" s="233"/>
      <c r="AV13" s="233"/>
      <c r="AW13" s="233"/>
      <c r="AX13" s="233"/>
      <c r="AY13" s="233"/>
      <c r="AZ13" s="233"/>
      <c r="BA13" s="233"/>
      <c r="BB13" s="226"/>
      <c r="BC13" s="240"/>
      <c r="BD13" s="245"/>
      <c r="BE13" s="245"/>
      <c r="BF13" s="245"/>
      <c r="BG13" s="245"/>
      <c r="BH13" s="245"/>
      <c r="BI13" s="245"/>
      <c r="BJ13" s="245"/>
      <c r="BK13" s="245"/>
      <c r="BL13" s="243"/>
    </row>
    <row r="14" spans="1:64">
      <c r="A14" s="225" t="s">
        <v>185</v>
      </c>
      <c r="B14" s="227"/>
      <c r="C14" s="227"/>
      <c r="D14" s="227"/>
      <c r="E14" s="227" t="s">
        <v>184</v>
      </c>
      <c r="F14" s="227" t="s">
        <v>184</v>
      </c>
      <c r="G14" s="227" t="s">
        <v>184</v>
      </c>
      <c r="H14" s="227" t="s">
        <v>184</v>
      </c>
      <c r="I14" s="227" t="s">
        <v>184</v>
      </c>
      <c r="J14" s="227" t="s">
        <v>184</v>
      </c>
      <c r="K14" s="227" t="s">
        <v>184</v>
      </c>
      <c r="L14" s="227" t="s">
        <v>184</v>
      </c>
      <c r="M14" s="227" t="s">
        <v>184</v>
      </c>
      <c r="N14" s="227" t="s">
        <v>184</v>
      </c>
      <c r="O14" s="227" t="s">
        <v>184</v>
      </c>
      <c r="P14" s="227" t="s">
        <v>184</v>
      </c>
      <c r="Q14" s="227" t="s">
        <v>184</v>
      </c>
      <c r="R14" s="227" t="s">
        <v>184</v>
      </c>
      <c r="S14" s="227" t="s">
        <v>179</v>
      </c>
      <c r="T14" s="227" t="s">
        <v>179</v>
      </c>
      <c r="U14" s="227"/>
      <c r="V14" s="227" t="s">
        <v>186</v>
      </c>
      <c r="W14" s="227" t="s">
        <v>186</v>
      </c>
      <c r="X14" s="227" t="s">
        <v>186</v>
      </c>
      <c r="Y14" s="227" t="s">
        <v>186</v>
      </c>
      <c r="Z14" s="227" t="s">
        <v>186</v>
      </c>
      <c r="AA14" s="227" t="s">
        <v>186</v>
      </c>
      <c r="AB14" s="227" t="s">
        <v>186</v>
      </c>
      <c r="AC14" s="227" t="s">
        <v>186</v>
      </c>
      <c r="AD14" s="227" t="s">
        <v>186</v>
      </c>
      <c r="AE14" s="227" t="s">
        <v>186</v>
      </c>
      <c r="AF14" s="227" t="s">
        <v>186</v>
      </c>
      <c r="AG14" s="227" t="s">
        <v>186</v>
      </c>
      <c r="AH14" s="227" t="s">
        <v>186</v>
      </c>
      <c r="AI14" s="227" t="s">
        <v>186</v>
      </c>
      <c r="AJ14" s="227" t="s">
        <v>186</v>
      </c>
      <c r="AK14" s="227" t="s">
        <v>186</v>
      </c>
      <c r="AL14" s="227" t="s">
        <v>186</v>
      </c>
      <c r="AM14" s="227" t="s">
        <v>186</v>
      </c>
      <c r="AN14" s="227" t="s">
        <v>186</v>
      </c>
      <c r="AO14" s="227" t="s">
        <v>186</v>
      </c>
      <c r="AP14" s="227" t="s">
        <v>183</v>
      </c>
      <c r="AQ14" s="227" t="s">
        <v>183</v>
      </c>
      <c r="AR14" s="227"/>
      <c r="AS14" s="227"/>
      <c r="AT14" s="232"/>
      <c r="AU14" s="232"/>
      <c r="AV14" s="232"/>
      <c r="AW14" s="232"/>
      <c r="AX14" s="232"/>
      <c r="AY14" s="232"/>
      <c r="AZ14" s="232"/>
      <c r="BA14" s="232"/>
      <c r="BB14" s="225" t="s">
        <v>185</v>
      </c>
      <c r="BC14" s="239">
        <v>4</v>
      </c>
      <c r="BD14" s="244">
        <f t="shared" ref="BD14" si="4">BC14*36</f>
        <v>144</v>
      </c>
      <c r="BE14" s="244">
        <v>0</v>
      </c>
      <c r="BF14" s="244">
        <v>34</v>
      </c>
      <c r="BG14" s="244">
        <v>0</v>
      </c>
      <c r="BH14" s="244">
        <v>0</v>
      </c>
      <c r="BI14" s="244">
        <v>0</v>
      </c>
      <c r="BJ14" s="244">
        <v>2</v>
      </c>
      <c r="BK14" s="244">
        <v>2</v>
      </c>
      <c r="BL14" s="242">
        <f t="shared" ref="BL14" si="5">SUM(BC14,BE14:BK15)</f>
        <v>42</v>
      </c>
    </row>
    <row r="15" spans="1:64">
      <c r="A15" s="226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33"/>
      <c r="AU15" s="233"/>
      <c r="AV15" s="233"/>
      <c r="AW15" s="233"/>
      <c r="AX15" s="233"/>
      <c r="AY15" s="233"/>
      <c r="AZ15" s="233"/>
      <c r="BA15" s="233"/>
      <c r="BB15" s="226"/>
      <c r="BC15" s="240"/>
      <c r="BD15" s="245"/>
      <c r="BE15" s="245"/>
      <c r="BF15" s="245"/>
      <c r="BG15" s="245"/>
      <c r="BH15" s="245"/>
      <c r="BI15" s="245"/>
      <c r="BJ15" s="245"/>
      <c r="BK15" s="245"/>
      <c r="BL15" s="243"/>
    </row>
    <row r="16" spans="1:64" ht="18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63" t="s">
        <v>1</v>
      </c>
      <c r="BC16" s="104">
        <f t="shared" ref="BC16:BL16" si="6">SUM(BC8:BC15)</f>
        <v>80</v>
      </c>
      <c r="BD16" s="104">
        <f t="shared" si="6"/>
        <v>2880</v>
      </c>
      <c r="BE16" s="104">
        <f t="shared" si="6"/>
        <v>10</v>
      </c>
      <c r="BF16" s="104">
        <f t="shared" si="6"/>
        <v>66</v>
      </c>
      <c r="BG16" s="104">
        <f t="shared" si="6"/>
        <v>0</v>
      </c>
      <c r="BH16" s="104">
        <f t="shared" si="6"/>
        <v>0</v>
      </c>
      <c r="BI16" s="104">
        <f t="shared" si="6"/>
        <v>6</v>
      </c>
      <c r="BJ16" s="104">
        <f t="shared" si="6"/>
        <v>2</v>
      </c>
      <c r="BK16" s="104">
        <f t="shared" si="6"/>
        <v>34</v>
      </c>
      <c r="BL16" s="104">
        <f t="shared" si="6"/>
        <v>198</v>
      </c>
    </row>
    <row r="17" spans="1:64" ht="13.5" thickBot="1">
      <c r="A17" s="64" t="s">
        <v>189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6"/>
      <c r="AW17" s="66"/>
      <c r="AX17" s="66"/>
      <c r="AY17" s="66"/>
      <c r="AZ17" s="66"/>
      <c r="BA17" s="66"/>
      <c r="BB17" s="66"/>
      <c r="BC17" s="66"/>
      <c r="BD17" s="66"/>
      <c r="BE17" s="65"/>
      <c r="BF17" s="65"/>
      <c r="BG17" s="65"/>
      <c r="BH17" s="67"/>
      <c r="BI17" s="67"/>
      <c r="BJ17" s="67"/>
      <c r="BK17" s="67"/>
      <c r="BL17" s="65"/>
    </row>
    <row r="18" spans="1:64" ht="13.5" thickBot="1">
      <c r="A18" s="65"/>
      <c r="B18" s="65"/>
      <c r="C18" s="65"/>
      <c r="D18" s="65"/>
      <c r="E18" s="65"/>
      <c r="F18" s="65"/>
      <c r="G18" s="68"/>
      <c r="H18" s="69" t="s">
        <v>190</v>
      </c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70" t="s">
        <v>180</v>
      </c>
      <c r="U18" s="69" t="s">
        <v>191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70" t="s">
        <v>182</v>
      </c>
      <c r="AG18" s="250" t="s">
        <v>170</v>
      </c>
      <c r="AH18" s="250"/>
      <c r="AI18" s="250"/>
      <c r="AJ18" s="250"/>
      <c r="AK18" s="250"/>
      <c r="AL18" s="250"/>
      <c r="AM18" s="250"/>
      <c r="AN18" s="250"/>
      <c r="AO18" s="250"/>
      <c r="AQ18" s="56"/>
      <c r="AR18" s="56"/>
      <c r="AS18" s="65"/>
      <c r="AT18" s="70" t="s">
        <v>187</v>
      </c>
      <c r="AU18" s="251" t="s">
        <v>192</v>
      </c>
      <c r="AV18" s="251"/>
      <c r="AW18" s="251"/>
      <c r="AX18" s="251"/>
      <c r="AY18" s="251"/>
      <c r="AZ18" s="251"/>
      <c r="BA18" s="251"/>
      <c r="BB18" s="251"/>
      <c r="BE18" s="65"/>
      <c r="BF18" s="65"/>
      <c r="BG18" s="65"/>
      <c r="BH18" s="65"/>
      <c r="BI18" s="65"/>
      <c r="BJ18" s="65"/>
      <c r="BK18" s="65"/>
      <c r="BL18" s="65"/>
    </row>
    <row r="19" spans="1:64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250"/>
      <c r="AH19" s="250"/>
      <c r="AI19" s="250"/>
      <c r="AJ19" s="250"/>
      <c r="AK19" s="250"/>
      <c r="AL19" s="250"/>
      <c r="AM19" s="250"/>
      <c r="AN19" s="250"/>
      <c r="AO19" s="250"/>
      <c r="AQ19" s="56"/>
      <c r="AR19" s="56"/>
      <c r="AS19" s="65"/>
      <c r="AT19" s="65"/>
      <c r="AU19" s="251"/>
      <c r="AV19" s="251"/>
      <c r="AW19" s="251"/>
      <c r="AX19" s="251"/>
      <c r="AY19" s="251"/>
      <c r="AZ19" s="251"/>
      <c r="BA19" s="251"/>
      <c r="BB19" s="251"/>
      <c r="BE19" s="65"/>
      <c r="BF19" s="65"/>
      <c r="BG19" s="65"/>
      <c r="BH19" s="65"/>
      <c r="BI19" s="65"/>
      <c r="BJ19" s="65"/>
      <c r="BK19" s="65"/>
      <c r="BL19" s="65"/>
    </row>
    <row r="20" spans="1:64" ht="13.5" thickBo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64" ht="13.5" thickBot="1">
      <c r="A21" s="56"/>
      <c r="B21" s="56"/>
      <c r="C21" s="56"/>
      <c r="D21" s="56"/>
      <c r="E21" s="56"/>
      <c r="F21" s="56"/>
      <c r="G21" s="70" t="s">
        <v>184</v>
      </c>
      <c r="H21" s="252" t="s">
        <v>193</v>
      </c>
      <c r="I21" s="252"/>
      <c r="J21" s="252"/>
      <c r="K21" s="252"/>
      <c r="L21" s="252"/>
      <c r="M21" s="252"/>
      <c r="N21" s="252"/>
      <c r="O21" s="252"/>
      <c r="P21" s="252"/>
      <c r="S21" s="65"/>
      <c r="T21" s="71" t="s">
        <v>179</v>
      </c>
      <c r="U21" s="69" t="s">
        <v>194</v>
      </c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72" t="s">
        <v>188</v>
      </c>
      <c r="AG21" s="253" t="s">
        <v>172</v>
      </c>
      <c r="AH21" s="253"/>
      <c r="AI21" s="253"/>
      <c r="AJ21" s="253"/>
      <c r="AK21" s="253"/>
      <c r="AL21" s="253"/>
      <c r="AM21" s="253"/>
      <c r="AN21" s="253"/>
      <c r="AO21" s="253"/>
      <c r="AP21" s="66"/>
      <c r="AQ21" s="56"/>
      <c r="AR21" s="65"/>
      <c r="AS21" s="65"/>
      <c r="AT21" s="73" t="s">
        <v>183</v>
      </c>
      <c r="AU21" s="248" t="s">
        <v>195</v>
      </c>
      <c r="AV21" s="248"/>
      <c r="AW21" s="248"/>
      <c r="AX21" s="248"/>
      <c r="AY21" s="248"/>
      <c r="AZ21" s="248"/>
      <c r="BA21" s="248"/>
      <c r="BB21" s="248"/>
      <c r="BC21" s="74"/>
      <c r="BD21" s="56"/>
      <c r="BE21" s="56"/>
      <c r="BF21" s="56"/>
      <c r="BG21" s="56"/>
      <c r="BH21" s="56"/>
      <c r="BI21" s="56"/>
      <c r="BJ21" s="56"/>
      <c r="BK21" s="56"/>
      <c r="BL21" s="56"/>
    </row>
    <row r="22" spans="1:64" ht="13.5" thickBot="1">
      <c r="A22" s="56"/>
      <c r="B22" s="56"/>
      <c r="C22" s="56"/>
      <c r="D22" s="56"/>
      <c r="E22" s="56"/>
      <c r="F22" s="56"/>
      <c r="G22" s="56"/>
      <c r="H22" s="252"/>
      <c r="I22" s="252"/>
      <c r="J22" s="252"/>
      <c r="K22" s="252"/>
      <c r="L22" s="252"/>
      <c r="M22" s="252"/>
      <c r="N22" s="252"/>
      <c r="O22" s="252"/>
      <c r="P22" s="252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253"/>
      <c r="AH22" s="253"/>
      <c r="AI22" s="253"/>
      <c r="AJ22" s="253"/>
      <c r="AK22" s="253"/>
      <c r="AL22" s="253"/>
      <c r="AM22" s="253"/>
      <c r="AN22" s="253"/>
      <c r="AO22" s="253"/>
      <c r="AP22" s="66"/>
      <c r="AQ22" s="56"/>
      <c r="AR22" s="56"/>
      <c r="AS22" s="56"/>
      <c r="AT22" s="56"/>
      <c r="AU22" s="248"/>
      <c r="AV22" s="248"/>
      <c r="AW22" s="248"/>
      <c r="AX22" s="248"/>
      <c r="AY22" s="248"/>
      <c r="AZ22" s="248"/>
      <c r="BA22" s="248"/>
      <c r="BB22" s="248"/>
      <c r="BC22" s="74"/>
      <c r="BD22" s="56"/>
      <c r="BE22" s="56"/>
      <c r="BF22" s="56"/>
      <c r="BG22" s="56"/>
      <c r="BH22" s="56"/>
      <c r="BI22" s="56"/>
      <c r="BJ22" s="56"/>
      <c r="BK22" s="56"/>
      <c r="BL22" s="56"/>
    </row>
    <row r="23" spans="1:64" ht="13.5" thickBot="1">
      <c r="A23" s="56"/>
      <c r="B23" s="56"/>
      <c r="C23" s="56"/>
      <c r="D23" s="56"/>
      <c r="E23" s="56"/>
      <c r="F23" s="56"/>
      <c r="G23" s="56"/>
      <c r="H23" s="252"/>
      <c r="I23" s="252"/>
      <c r="J23" s="252"/>
      <c r="K23" s="252"/>
      <c r="L23" s="252"/>
      <c r="M23" s="252"/>
      <c r="N23" s="252"/>
      <c r="O23" s="252"/>
      <c r="P23" s="252"/>
      <c r="Q23" s="56"/>
      <c r="R23" s="56"/>
      <c r="S23" s="56"/>
      <c r="T23" s="75" t="s">
        <v>196</v>
      </c>
      <c r="U23" s="249" t="s">
        <v>197</v>
      </c>
      <c r="V23" s="249"/>
      <c r="W23" s="249"/>
      <c r="X23" s="249"/>
      <c r="Y23" s="249"/>
      <c r="Z23" s="249"/>
      <c r="AA23" s="249"/>
      <c r="AB23" s="249"/>
      <c r="AC23" s="249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65"/>
      <c r="AW23" s="65"/>
      <c r="AX23" s="65"/>
      <c r="AY23" s="65"/>
      <c r="AZ23" s="65"/>
      <c r="BA23" s="65"/>
      <c r="BB23" s="56"/>
      <c r="BC23" s="56"/>
      <c r="BD23" s="56"/>
      <c r="BE23" s="56"/>
      <c r="BF23" s="56"/>
      <c r="BG23" s="56"/>
      <c r="BH23" s="65"/>
      <c r="BI23" s="65"/>
      <c r="BJ23" s="65"/>
      <c r="BK23" s="65"/>
      <c r="BL23" s="65"/>
    </row>
    <row r="24" spans="1:64">
      <c r="U24" s="249"/>
      <c r="V24" s="249"/>
      <c r="W24" s="249"/>
      <c r="X24" s="249"/>
      <c r="Y24" s="249"/>
      <c r="Z24" s="249"/>
      <c r="AA24" s="249"/>
      <c r="AB24" s="249"/>
      <c r="AC24" s="249"/>
    </row>
    <row r="25" spans="1:64">
      <c r="U25" s="249"/>
      <c r="V25" s="249"/>
      <c r="W25" s="249"/>
      <c r="X25" s="249"/>
      <c r="Y25" s="249"/>
      <c r="Z25" s="249"/>
      <c r="AA25" s="249"/>
      <c r="AB25" s="249"/>
      <c r="AC25" s="249"/>
    </row>
  </sheetData>
  <sheetProtection password="CE20" sheet="1" objects="1" scenarios="1" selectLockedCells="1" selectUnlockedCells="1"/>
  <mergeCells count="342">
    <mergeCell ref="K12:K13"/>
    <mergeCell ref="Q12:Q13"/>
    <mergeCell ref="H21:P23"/>
    <mergeCell ref="AG21:AO22"/>
    <mergeCell ref="AJ14:AJ15"/>
    <mergeCell ref="Y14:Y15"/>
    <mergeCell ref="Z14:Z15"/>
    <mergeCell ref="AA14:AA15"/>
    <mergeCell ref="AB14:AB15"/>
    <mergeCell ref="AC14:AC15"/>
    <mergeCell ref="AD14:AD15"/>
    <mergeCell ref="S14:S15"/>
    <mergeCell ref="T14:T15"/>
    <mergeCell ref="U14:U15"/>
    <mergeCell ref="V14:V15"/>
    <mergeCell ref="W14:W15"/>
    <mergeCell ref="X14:X15"/>
    <mergeCell ref="M14:M15"/>
    <mergeCell ref="N14:N15"/>
    <mergeCell ref="O14:O15"/>
    <mergeCell ref="P14:P15"/>
    <mergeCell ref="Q14:Q15"/>
    <mergeCell ref="R14:R15"/>
    <mergeCell ref="AG12:AG13"/>
    <mergeCell ref="AU21:BB22"/>
    <mergeCell ref="U23:AC25"/>
    <mergeCell ref="AG18:AO19"/>
    <mergeCell ref="AU18:BB19"/>
    <mergeCell ref="BI14:BI15"/>
    <mergeCell ref="BJ14:BJ15"/>
    <mergeCell ref="BK14:BK15"/>
    <mergeCell ref="AQ14:AQ15"/>
    <mergeCell ref="AR14:AR15"/>
    <mergeCell ref="AS14:AS15"/>
    <mergeCell ref="AT14:AT15"/>
    <mergeCell ref="AU14:AU15"/>
    <mergeCell ref="AV14:AV15"/>
    <mergeCell ref="AK14:AK15"/>
    <mergeCell ref="AL14:AL15"/>
    <mergeCell ref="AM14:AM15"/>
    <mergeCell ref="AN14:AN15"/>
    <mergeCell ref="AO14:AO15"/>
    <mergeCell ref="AP14:AP15"/>
    <mergeCell ref="AE14:AE15"/>
    <mergeCell ref="AF14:AF15"/>
    <mergeCell ref="AG14:AG15"/>
    <mergeCell ref="AH14:AH15"/>
    <mergeCell ref="AI14:AI15"/>
    <mergeCell ref="BL14:BL15"/>
    <mergeCell ref="BC14:BC15"/>
    <mergeCell ref="BD14:BD15"/>
    <mergeCell ref="BE14:BE15"/>
    <mergeCell ref="BF14:BF15"/>
    <mergeCell ref="BG14:BG15"/>
    <mergeCell ref="BH14:BH15"/>
    <mergeCell ref="AW14:AW15"/>
    <mergeCell ref="AX14:AX15"/>
    <mergeCell ref="AY14:AY15"/>
    <mergeCell ref="AZ14:AZ15"/>
    <mergeCell ref="BA14:BA15"/>
    <mergeCell ref="BB14:BB15"/>
    <mergeCell ref="G14:G15"/>
    <mergeCell ref="H14:H15"/>
    <mergeCell ref="I14:I15"/>
    <mergeCell ref="J14:J15"/>
    <mergeCell ref="K14:K15"/>
    <mergeCell ref="L14:L15"/>
    <mergeCell ref="AE12:AE13"/>
    <mergeCell ref="AF12:AF13"/>
    <mergeCell ref="S12:S13"/>
    <mergeCell ref="T12:T13"/>
    <mergeCell ref="U12:U13"/>
    <mergeCell ref="V12:V13"/>
    <mergeCell ref="W12:W13"/>
    <mergeCell ref="X12:X13"/>
    <mergeCell ref="L12:L13"/>
    <mergeCell ref="M12:M13"/>
    <mergeCell ref="N12:N13"/>
    <mergeCell ref="O12:O13"/>
    <mergeCell ref="P12:P13"/>
    <mergeCell ref="R12:R13"/>
    <mergeCell ref="I12:I13"/>
    <mergeCell ref="J12:J13"/>
    <mergeCell ref="G12:G13"/>
    <mergeCell ref="H12:H13"/>
    <mergeCell ref="AH12:AH13"/>
    <mergeCell ref="AI12:AI13"/>
    <mergeCell ref="AJ12:AJ13"/>
    <mergeCell ref="Y12:Y13"/>
    <mergeCell ref="Z12:Z13"/>
    <mergeCell ref="BL12:BL13"/>
    <mergeCell ref="BF12:BF13"/>
    <mergeCell ref="BG12:BG13"/>
    <mergeCell ref="BH12:BH13"/>
    <mergeCell ref="BI12:BI13"/>
    <mergeCell ref="BJ12:BJ13"/>
    <mergeCell ref="BK12:BK13"/>
    <mergeCell ref="AV12:AV13"/>
    <mergeCell ref="AK12:AK13"/>
    <mergeCell ref="AL12:AL13"/>
    <mergeCell ref="AM12:AM13"/>
    <mergeCell ref="AN12:AN13"/>
    <mergeCell ref="AO12:AO13"/>
    <mergeCell ref="AP12:AP13"/>
    <mergeCell ref="A14:A15"/>
    <mergeCell ref="B14:B15"/>
    <mergeCell ref="C14:C15"/>
    <mergeCell ref="D14:D15"/>
    <mergeCell ref="E14:E15"/>
    <mergeCell ref="F14:F15"/>
    <mergeCell ref="BC12:BC13"/>
    <mergeCell ref="BD12:BD13"/>
    <mergeCell ref="BE12:BE13"/>
    <mergeCell ref="AW12:AW13"/>
    <mergeCell ref="AX12:AX13"/>
    <mergeCell ref="AY12:AY13"/>
    <mergeCell ref="AZ12:AZ13"/>
    <mergeCell ref="BA12:BA13"/>
    <mergeCell ref="BB12:BB13"/>
    <mergeCell ref="AQ12:AQ13"/>
    <mergeCell ref="AR12:AR13"/>
    <mergeCell ref="AS12:AS13"/>
    <mergeCell ref="AT12:AT13"/>
    <mergeCell ref="AU12:AU13"/>
    <mergeCell ref="AA12:AA13"/>
    <mergeCell ref="AB12:AB13"/>
    <mergeCell ref="AC12:AC13"/>
    <mergeCell ref="AD12:AD13"/>
    <mergeCell ref="BI10:BI11"/>
    <mergeCell ref="BJ10:BJ11"/>
    <mergeCell ref="BK10:BK11"/>
    <mergeCell ref="BL10:BL11"/>
    <mergeCell ref="A12:A13"/>
    <mergeCell ref="B12:B13"/>
    <mergeCell ref="C12:C13"/>
    <mergeCell ref="D12:D13"/>
    <mergeCell ref="E12:E13"/>
    <mergeCell ref="F12:F13"/>
    <mergeCell ref="BC10:BC11"/>
    <mergeCell ref="BD10:BD11"/>
    <mergeCell ref="BE10:BE11"/>
    <mergeCell ref="BF10:BF11"/>
    <mergeCell ref="BG10:BG11"/>
    <mergeCell ref="BH10:BH11"/>
    <mergeCell ref="AW10:AW11"/>
    <mergeCell ref="AX10:AX11"/>
    <mergeCell ref="AY10:AY11"/>
    <mergeCell ref="AZ10:AZ11"/>
    <mergeCell ref="BA10:BA11"/>
    <mergeCell ref="BB10:BB11"/>
    <mergeCell ref="AD10:AD11"/>
    <mergeCell ref="AE10:AE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I10:AI11"/>
    <mergeCell ref="AJ10:AJ11"/>
    <mergeCell ref="AQ10:AQ11"/>
    <mergeCell ref="AR10:AR11"/>
    <mergeCell ref="Y10:Y11"/>
    <mergeCell ref="Z10:Z11"/>
    <mergeCell ref="AA10:AA11"/>
    <mergeCell ref="AB10:AB11"/>
    <mergeCell ref="AC10:AC11"/>
    <mergeCell ref="M10:M11"/>
    <mergeCell ref="N10:N11"/>
    <mergeCell ref="O10:O11"/>
    <mergeCell ref="P10:P11"/>
    <mergeCell ref="Q10:Q11"/>
    <mergeCell ref="R10:R11"/>
    <mergeCell ref="AF10:AF11"/>
    <mergeCell ref="AG10:AG11"/>
    <mergeCell ref="AH10:AH11"/>
    <mergeCell ref="BL8:BL9"/>
    <mergeCell ref="BF8:BF9"/>
    <mergeCell ref="BG8:BG9"/>
    <mergeCell ref="BH8:BH9"/>
    <mergeCell ref="AC8:AC9"/>
    <mergeCell ref="AD8:AD9"/>
    <mergeCell ref="BI8:BI9"/>
    <mergeCell ref="BJ8:BJ9"/>
    <mergeCell ref="BK8:BK9"/>
    <mergeCell ref="AV8:AV9"/>
    <mergeCell ref="AK8:AK9"/>
    <mergeCell ref="AL8:AL9"/>
    <mergeCell ref="AM8:AM9"/>
    <mergeCell ref="AN8:AN9"/>
    <mergeCell ref="AO8:AO9"/>
    <mergeCell ref="AP8:AP9"/>
    <mergeCell ref="BC8:BC9"/>
    <mergeCell ref="BD8:BD9"/>
    <mergeCell ref="AQ8:AQ9"/>
    <mergeCell ref="AR8:AR9"/>
    <mergeCell ref="AS8:AS9"/>
    <mergeCell ref="AT8:AT9"/>
    <mergeCell ref="AU8:AU9"/>
    <mergeCell ref="AJ8:AJ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S10:S11"/>
    <mergeCell ref="T10:T11"/>
    <mergeCell ref="U10:U11"/>
    <mergeCell ref="AE8:AE9"/>
    <mergeCell ref="AF8:AF9"/>
    <mergeCell ref="AG8:AG9"/>
    <mergeCell ref="T8:T9"/>
    <mergeCell ref="U8:U9"/>
    <mergeCell ref="J8:J9"/>
    <mergeCell ref="K8:K9"/>
    <mergeCell ref="L8:L9"/>
    <mergeCell ref="AB8:AB9"/>
    <mergeCell ref="V8:V9"/>
    <mergeCell ref="W8:W9"/>
    <mergeCell ref="X8:X9"/>
    <mergeCell ref="R8:R9"/>
    <mergeCell ref="Z8:Z9"/>
    <mergeCell ref="AA8:AA9"/>
    <mergeCell ref="V10:V11"/>
    <mergeCell ref="W10:W11"/>
    <mergeCell ref="X10:X11"/>
    <mergeCell ref="AH8:AH9"/>
    <mergeCell ref="AI8:AI9"/>
    <mergeCell ref="Y8:Y9"/>
    <mergeCell ref="BF5:BG5"/>
    <mergeCell ref="BH5:BH7"/>
    <mergeCell ref="BC6:BD6"/>
    <mergeCell ref="BF6:BF7"/>
    <mergeCell ref="BG6:BG7"/>
    <mergeCell ref="AP5:AP6"/>
    <mergeCell ref="AQ5:AQ6"/>
    <mergeCell ref="AR5:AR6"/>
    <mergeCell ref="AT5:AT6"/>
    <mergeCell ref="AU5:AU6"/>
    <mergeCell ref="AV5:AV6"/>
    <mergeCell ref="BE8:BE9"/>
    <mergeCell ref="AW8:AW9"/>
    <mergeCell ref="AX8:AX9"/>
    <mergeCell ref="AY8:AY9"/>
    <mergeCell ref="AZ8:AZ9"/>
    <mergeCell ref="BA8:BA9"/>
    <mergeCell ref="BB8:BB9"/>
    <mergeCell ref="T5:T6"/>
    <mergeCell ref="U5:U6"/>
    <mergeCell ref="M5:M6"/>
    <mergeCell ref="O5:O6"/>
    <mergeCell ref="P5:P6"/>
    <mergeCell ref="AB5:AB6"/>
    <mergeCell ref="AC5:AC6"/>
    <mergeCell ref="V5:V6"/>
    <mergeCell ref="X5:X6"/>
    <mergeCell ref="BI4:BI7"/>
    <mergeCell ref="BJ4:BJ7"/>
    <mergeCell ref="BK4:BK7"/>
    <mergeCell ref="A8:A9"/>
    <mergeCell ref="B8:B9"/>
    <mergeCell ref="C8:C9"/>
    <mergeCell ref="D8:D9"/>
    <mergeCell ref="E8:E9"/>
    <mergeCell ref="F8:F9"/>
    <mergeCell ref="BE5:BE7"/>
    <mergeCell ref="AD5:AD6"/>
    <mergeCell ref="AE5:AE6"/>
    <mergeCell ref="AG5:AG6"/>
    <mergeCell ref="AH5:AH6"/>
    <mergeCell ref="AI5:AI6"/>
    <mergeCell ref="AK5:AK6"/>
    <mergeCell ref="M8:M9"/>
    <mergeCell ref="N8:N9"/>
    <mergeCell ref="O8:O9"/>
    <mergeCell ref="P8:P9"/>
    <mergeCell ref="Q8:Q9"/>
    <mergeCell ref="Q5:Q6"/>
    <mergeCell ref="R5:R6"/>
    <mergeCell ref="S8:S9"/>
    <mergeCell ref="BL4:BL7"/>
    <mergeCell ref="B5:B6"/>
    <mergeCell ref="C5:C6"/>
    <mergeCell ref="D5:D6"/>
    <mergeCell ref="E5:E6"/>
    <mergeCell ref="G5:G6"/>
    <mergeCell ref="H5:H6"/>
    <mergeCell ref="AT4:AV4"/>
    <mergeCell ref="AW4:AW6"/>
    <mergeCell ref="AX4:BA4"/>
    <mergeCell ref="BB4:BB7"/>
    <mergeCell ref="BC4:BD5"/>
    <mergeCell ref="BE4:BH4"/>
    <mergeCell ref="AX5:AX6"/>
    <mergeCell ref="AY5:AY6"/>
    <mergeCell ref="AZ5:AZ6"/>
    <mergeCell ref="BA5:BA6"/>
    <mergeCell ref="AF4:AF6"/>
    <mergeCell ref="AG4:AI4"/>
    <mergeCell ref="AJ4:AJ6"/>
    <mergeCell ref="AK4:AN4"/>
    <mergeCell ref="I5:I6"/>
    <mergeCell ref="K5:K6"/>
    <mergeCell ref="L5:L6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AO4:AR4"/>
    <mergeCell ref="AS4:AS6"/>
    <mergeCell ref="AL5:AL6"/>
    <mergeCell ref="AM5:AM6"/>
    <mergeCell ref="AN5:AN6"/>
    <mergeCell ref="AO5:AO6"/>
    <mergeCell ref="S4:S6"/>
    <mergeCell ref="T4:V4"/>
    <mergeCell ref="W4:W6"/>
    <mergeCell ref="X4:Z4"/>
    <mergeCell ref="AA4:AA6"/>
    <mergeCell ref="AB4:AE4"/>
    <mergeCell ref="Y5:Y6"/>
    <mergeCell ref="Z5:Z6"/>
  </mergeCell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</vt:lpstr>
      <vt:lpstr>ПЛАН</vt:lpstr>
      <vt:lpstr>график</vt:lpstr>
      <vt:lpstr>график!Область_печати</vt:lpstr>
      <vt:lpstr>ПЛАН!Область_печати</vt:lpstr>
      <vt:lpstr>'тит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2018-08-21T06:53:48Z</cp:lastPrinted>
  <dcterms:created xsi:type="dcterms:W3CDTF">2011-01-22T15:48:18Z</dcterms:created>
  <dcterms:modified xsi:type="dcterms:W3CDTF">2019-10-02T11:48:44Z</dcterms:modified>
</cp:coreProperties>
</file>