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765" windowHeight="11070"/>
  </bookViews>
  <sheets>
    <sheet name="тит лист " sheetId="4" r:id="rId1"/>
    <sheet name="план " sheetId="7" r:id="rId2"/>
    <sheet name="график" sheetId="12" r:id="rId3"/>
  </sheets>
  <externalReferences>
    <externalReference r:id="rId4"/>
  </externalReferences>
  <definedNames>
    <definedName name="_xlnm.Print_Area" localSheetId="2">график!$A$1:$BL$23</definedName>
    <definedName name="_xlnm.Print_Area" localSheetId="1">'план '!$A$1:$Q$84</definedName>
    <definedName name="_xlnm.Print_Area" localSheetId="0">'тит лист '!$A$1:$N$26</definedName>
    <definedName name="ОбязУчебНагрузка">[1]Нормы!$B$3</definedName>
  </definedNames>
  <calcPr calcId="125725"/>
</workbook>
</file>

<file path=xl/calcChain.xml><?xml version="1.0" encoding="utf-8"?>
<calcChain xmlns="http://schemas.openxmlformats.org/spreadsheetml/2006/main">
  <c r="F31" i="7"/>
  <c r="G31" s="1"/>
  <c r="D31"/>
  <c r="E72" l="1"/>
  <c r="U33"/>
  <c r="T33"/>
  <c r="L79"/>
  <c r="M79"/>
  <c r="N79"/>
  <c r="O79"/>
  <c r="Q79"/>
  <c r="P79"/>
  <c r="U28"/>
  <c r="T28"/>
  <c r="T9"/>
  <c r="K79"/>
  <c r="J79"/>
  <c r="Q81"/>
  <c r="P81"/>
  <c r="O81"/>
  <c r="N81"/>
  <c r="M81"/>
  <c r="L81"/>
  <c r="K81"/>
  <c r="J81"/>
  <c r="Q80"/>
  <c r="P80"/>
  <c r="O80"/>
  <c r="N80"/>
  <c r="M80"/>
  <c r="L80"/>
  <c r="K80"/>
  <c r="J80"/>
  <c r="F26" l="1"/>
  <c r="G26" l="1"/>
  <c r="F24"/>
  <c r="G24" s="1"/>
  <c r="F23"/>
  <c r="G23" s="1"/>
  <c r="F22"/>
  <c r="Q21"/>
  <c r="P21"/>
  <c r="O21"/>
  <c r="N21"/>
  <c r="M21"/>
  <c r="L21"/>
  <c r="K21"/>
  <c r="J21"/>
  <c r="I21"/>
  <c r="H21"/>
  <c r="E21"/>
  <c r="F20"/>
  <c r="G20" s="1"/>
  <c r="F19"/>
  <c r="F18"/>
  <c r="G18" s="1"/>
  <c r="F17"/>
  <c r="G17" s="1"/>
  <c r="F16"/>
  <c r="G16" s="1"/>
  <c r="F15"/>
  <c r="G15" s="1"/>
  <c r="F14"/>
  <c r="G14" s="1"/>
  <c r="F13"/>
  <c r="G13" s="1"/>
  <c r="F12"/>
  <c r="G12" s="1"/>
  <c r="F11"/>
  <c r="F10"/>
  <c r="G10" s="1"/>
  <c r="F9"/>
  <c r="Q8"/>
  <c r="P8"/>
  <c r="O8"/>
  <c r="N8"/>
  <c r="M8"/>
  <c r="L8"/>
  <c r="K8"/>
  <c r="J8"/>
  <c r="J7" s="1"/>
  <c r="I8"/>
  <c r="H8"/>
  <c r="E8"/>
  <c r="Q7" l="1"/>
  <c r="D20"/>
  <c r="D19"/>
  <c r="G19"/>
  <c r="N7"/>
  <c r="D23"/>
  <c r="D9"/>
  <c r="F8"/>
  <c r="D15"/>
  <c r="O7"/>
  <c r="M7"/>
  <c r="D12"/>
  <c r="F21"/>
  <c r="F7" s="1"/>
  <c r="D11"/>
  <c r="G11"/>
  <c r="E7"/>
  <c r="L7"/>
  <c r="D17"/>
  <c r="P7"/>
  <c r="H7"/>
  <c r="D10"/>
  <c r="D18"/>
  <c r="D22"/>
  <c r="D16"/>
  <c r="K7"/>
  <c r="D14"/>
  <c r="D24"/>
  <c r="D13"/>
  <c r="G22"/>
  <c r="G21" s="1"/>
  <c r="D26"/>
  <c r="G9"/>
  <c r="U9" l="1"/>
  <c r="D21"/>
  <c r="D8"/>
  <c r="G8"/>
  <c r="D7" l="1"/>
  <c r="G7"/>
  <c r="E59" l="1"/>
  <c r="F42" l="1"/>
  <c r="J59" l="1"/>
  <c r="K59"/>
  <c r="L59"/>
  <c r="M59"/>
  <c r="N59"/>
  <c r="P59"/>
  <c r="Q59"/>
  <c r="E67"/>
  <c r="E63"/>
  <c r="E55"/>
  <c r="F52"/>
  <c r="F56" l="1"/>
  <c r="F57"/>
  <c r="F58"/>
  <c r="F60"/>
  <c r="F61"/>
  <c r="F62"/>
  <c r="U30"/>
  <c r="N72"/>
  <c r="F74"/>
  <c r="D74" s="1"/>
  <c r="F73"/>
  <c r="O59"/>
  <c r="I59"/>
  <c r="H59"/>
  <c r="G74" l="1"/>
  <c r="D56" l="1"/>
  <c r="D57"/>
  <c r="G57"/>
  <c r="D58"/>
  <c r="D60"/>
  <c r="G60"/>
  <c r="D61"/>
  <c r="D62"/>
  <c r="F64"/>
  <c r="G64" s="1"/>
  <c r="F65"/>
  <c r="G65" s="1"/>
  <c r="F66"/>
  <c r="D66" s="1"/>
  <c r="F68"/>
  <c r="G68" s="1"/>
  <c r="F69"/>
  <c r="G69" s="1"/>
  <c r="F70"/>
  <c r="D70" s="1"/>
  <c r="F71"/>
  <c r="D71" s="1"/>
  <c r="G73"/>
  <c r="F75"/>
  <c r="G75" l="1"/>
  <c r="G72" s="1"/>
  <c r="F72"/>
  <c r="F59"/>
  <c r="D65"/>
  <c r="D64"/>
  <c r="D59"/>
  <c r="D73"/>
  <c r="D75"/>
  <c r="T70" s="1"/>
  <c r="D69"/>
  <c r="D68"/>
  <c r="G56"/>
  <c r="G61"/>
  <c r="D72" l="1"/>
  <c r="G59"/>
  <c r="L67"/>
  <c r="M67"/>
  <c r="H72" l="1"/>
  <c r="I72"/>
  <c r="J72"/>
  <c r="K72"/>
  <c r="L72"/>
  <c r="M72"/>
  <c r="O72"/>
  <c r="P72"/>
  <c r="Q72"/>
  <c r="E37"/>
  <c r="H37"/>
  <c r="I37"/>
  <c r="J37"/>
  <c r="K37"/>
  <c r="L37"/>
  <c r="M37"/>
  <c r="N37"/>
  <c r="O37"/>
  <c r="P37"/>
  <c r="Q37"/>
  <c r="H67" l="1"/>
  <c r="I67"/>
  <c r="J67"/>
  <c r="K67"/>
  <c r="N67"/>
  <c r="O67"/>
  <c r="P67"/>
  <c r="Q67"/>
  <c r="F51"/>
  <c r="D51" s="1"/>
  <c r="F39"/>
  <c r="G39" s="1"/>
  <c r="F40"/>
  <c r="G40" s="1"/>
  <c r="D40" l="1"/>
  <c r="G51"/>
  <c r="D39"/>
  <c r="H63"/>
  <c r="I63"/>
  <c r="J63"/>
  <c r="K63"/>
  <c r="L63"/>
  <c r="M63"/>
  <c r="N63"/>
  <c r="O63"/>
  <c r="P63"/>
  <c r="Q63"/>
  <c r="F41"/>
  <c r="F43"/>
  <c r="F44"/>
  <c r="G44" s="1"/>
  <c r="F45"/>
  <c r="G45" s="1"/>
  <c r="F46"/>
  <c r="G46" s="1"/>
  <c r="F47"/>
  <c r="G47" s="1"/>
  <c r="F48"/>
  <c r="G48" s="1"/>
  <c r="F49"/>
  <c r="F50"/>
  <c r="G50" s="1"/>
  <c r="F53"/>
  <c r="D53" s="1"/>
  <c r="F38"/>
  <c r="E33"/>
  <c r="H33"/>
  <c r="I33"/>
  <c r="J33"/>
  <c r="K33"/>
  <c r="L33"/>
  <c r="M33"/>
  <c r="N33"/>
  <c r="O33"/>
  <c r="P33"/>
  <c r="Q33"/>
  <c r="F35"/>
  <c r="D35" s="1"/>
  <c r="F37" l="1"/>
  <c r="G49"/>
  <c r="F67"/>
  <c r="G52"/>
  <c r="D52"/>
  <c r="G43"/>
  <c r="D43"/>
  <c r="G42"/>
  <c r="D42"/>
  <c r="G41"/>
  <c r="D41"/>
  <c r="F63"/>
  <c r="G53"/>
  <c r="F34"/>
  <c r="F33" s="1"/>
  <c r="F32"/>
  <c r="F30"/>
  <c r="P55" l="1"/>
  <c r="Q55"/>
  <c r="Q27"/>
  <c r="G63"/>
  <c r="D50"/>
  <c r="P54" l="1"/>
  <c r="P36" s="1"/>
  <c r="Q54"/>
  <c r="Q36" s="1"/>
  <c r="Q78" s="1"/>
  <c r="G55"/>
  <c r="D63"/>
  <c r="D49"/>
  <c r="H55"/>
  <c r="I55"/>
  <c r="J55"/>
  <c r="K55"/>
  <c r="L55"/>
  <c r="M55"/>
  <c r="N55"/>
  <c r="T30" s="1"/>
  <c r="O55"/>
  <c r="O54" s="1"/>
  <c r="P27"/>
  <c r="I27"/>
  <c r="J27"/>
  <c r="K27"/>
  <c r="L27"/>
  <c r="M27"/>
  <c r="N27"/>
  <c r="O27"/>
  <c r="E27"/>
  <c r="H27"/>
  <c r="F28"/>
  <c r="D28" s="1"/>
  <c r="F29"/>
  <c r="D29" s="1"/>
  <c r="G30"/>
  <c r="G32"/>
  <c r="G35"/>
  <c r="D38"/>
  <c r="D45"/>
  <c r="F55"/>
  <c r="D55"/>
  <c r="G34"/>
  <c r="D47"/>
  <c r="D46"/>
  <c r="D34"/>
  <c r="D33" s="1"/>
  <c r="D30"/>
  <c r="P78" l="1"/>
  <c r="F54"/>
  <c r="I54"/>
  <c r="I36" s="1"/>
  <c r="I78" s="1"/>
  <c r="G33"/>
  <c r="H54"/>
  <c r="H36" s="1"/>
  <c r="H78" s="1"/>
  <c r="K54"/>
  <c r="K36" s="1"/>
  <c r="E54"/>
  <c r="E36" s="1"/>
  <c r="E78" s="1"/>
  <c r="N54"/>
  <c r="N36" s="1"/>
  <c r="N78" s="1"/>
  <c r="M54"/>
  <c r="M36" s="1"/>
  <c r="M78" s="1"/>
  <c r="L54"/>
  <c r="L36" s="1"/>
  <c r="L78" s="1"/>
  <c r="J54"/>
  <c r="J36" s="1"/>
  <c r="G28"/>
  <c r="G29"/>
  <c r="G38"/>
  <c r="G37" s="1"/>
  <c r="O36"/>
  <c r="O78" s="1"/>
  <c r="D44"/>
  <c r="D48"/>
  <c r="F27"/>
  <c r="D32"/>
  <c r="D27" s="1"/>
  <c r="J78" l="1"/>
  <c r="T78" s="1"/>
  <c r="K78"/>
  <c r="D37"/>
  <c r="D67"/>
  <c r="D54" s="1"/>
  <c r="G67"/>
  <c r="G27"/>
  <c r="F36"/>
  <c r="F78" l="1"/>
  <c r="S80" s="1"/>
  <c r="G54"/>
  <c r="G36" s="1"/>
  <c r="G78" s="1"/>
  <c r="D36"/>
  <c r="D78" s="1"/>
</calcChain>
</file>

<file path=xl/sharedStrings.xml><?xml version="1.0" encoding="utf-8"?>
<sst xmlns="http://schemas.openxmlformats.org/spreadsheetml/2006/main" count="461" uniqueCount="294">
  <si>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</si>
  <si>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</si>
  <si>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</si>
  <si>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</si>
  <si>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</si>
  <si>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</si>
  <si>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</si>
  <si>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</si>
  <si>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</si>
  <si>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</si>
  <si>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</si>
  <si>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</si>
  <si>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</si>
  <si>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</si>
  <si>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</si>
  <si>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</si>
  <si>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</si>
  <si>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</si>
  <si>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</si>
  <si>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</si>
  <si>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</si>
  <si>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</si>
  <si>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</si>
  <si>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</si>
  <si>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</si>
  <si>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</si>
  <si>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</si>
  <si>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</si>
  <si>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</si>
  <si>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</si>
  <si>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</si>
  <si>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</si>
  <si>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</si>
  <si>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</si>
  <si>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</si>
  <si>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</si>
  <si>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</si>
  <si>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дисциплин и МДК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</si>
  <si>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</si>
  <si>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</si>
  <si>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</si>
  <si>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</si>
  <si>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</si>
  <si>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</si>
  <si>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</si>
  <si>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ПДП</t>
  </si>
  <si>
    <t>ГИА</t>
  </si>
  <si>
    <t>УЧЕБНЫЙ ПЛАН</t>
  </si>
  <si>
    <t xml:space="preserve">Преддипломная практика </t>
  </si>
  <si>
    <t>IV курс</t>
  </si>
  <si>
    <t>Э</t>
  </si>
  <si>
    <t>ПМ.00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</si>
  <si>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</si>
  <si>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</si>
  <si>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</si>
  <si>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</si>
  <si>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</si>
  <si>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</si>
  <si>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</si>
  <si>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</si>
  <si>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</si>
  <si>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</si>
  <si>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</si>
  <si>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</si>
  <si>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t xml:space="preserve">основного общего образования </t>
  </si>
  <si>
    <t>-/Э</t>
  </si>
  <si>
    <t>-/ДЗ</t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</si>
  <si>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</si>
  <si>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</si>
  <si>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</si>
  <si>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</si>
  <si>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Профессиональный цикл</t>
  </si>
  <si>
    <t>Профессиональные модули</t>
  </si>
  <si>
    <t>1. Программа базовой подготовки</t>
  </si>
  <si>
    <t>аудит.</t>
  </si>
  <si>
    <t>максим.</t>
  </si>
  <si>
    <t>1 курс</t>
  </si>
  <si>
    <t>2 курс</t>
  </si>
  <si>
    <t>3 курс</t>
  </si>
  <si>
    <t>ОП.10</t>
  </si>
  <si>
    <t>ОП.11</t>
  </si>
  <si>
    <t xml:space="preserve">Производственная практика </t>
  </si>
  <si>
    <t>Учебная практика</t>
  </si>
  <si>
    <t>4 курс</t>
  </si>
  <si>
    <t>практика</t>
  </si>
  <si>
    <t>Эк</t>
  </si>
  <si>
    <t>Информационные технологии в профессиональной деятельности</t>
  </si>
  <si>
    <t>ПП.01</t>
  </si>
  <si>
    <t>ОП.12</t>
  </si>
  <si>
    <t>ОП.13</t>
  </si>
  <si>
    <t>Производственная практика</t>
  </si>
  <si>
    <t>ПП.03</t>
  </si>
  <si>
    <t>ПМ.04</t>
  </si>
  <si>
    <t>МДК.04.01</t>
  </si>
  <si>
    <t>МДК.04.02</t>
  </si>
  <si>
    <t>ПП.04</t>
  </si>
  <si>
    <t>Химия</t>
  </si>
  <si>
    <t>Биология</t>
  </si>
  <si>
    <t>Физика</t>
  </si>
  <si>
    <t>Информатика</t>
  </si>
  <si>
    <t>Инженерная графика</t>
  </si>
  <si>
    <t>Техническая механика</t>
  </si>
  <si>
    <t>Материаловедение</t>
  </si>
  <si>
    <t>Гидравлические и пневматические системы</t>
  </si>
  <si>
    <t>ОП.14</t>
  </si>
  <si>
    <t>ОП.15</t>
  </si>
  <si>
    <t>МДК.01.02</t>
  </si>
  <si>
    <t>МДК.03.02</t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</si>
  <si>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</si>
  <si>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</si>
  <si>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</si>
  <si>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</si>
  <si>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ОП.16</t>
  </si>
  <si>
    <t>Компьютерная графика</t>
  </si>
  <si>
    <t>Метрология, стандартизация и сертификация</t>
  </si>
  <si>
    <t>Процессы формообразования и инструменты</t>
  </si>
  <si>
    <t>Технологическое оборудование</t>
  </si>
  <si>
    <t>Технология машиностроения</t>
  </si>
  <si>
    <t>Технологическая оснастка</t>
  </si>
  <si>
    <t>Программирование для автоматизированного оборудования</t>
  </si>
  <si>
    <t>Основы экономики организации и правового обеспечения профессиональной деятельности</t>
  </si>
  <si>
    <t>Охрана труда</t>
  </si>
  <si>
    <t>Электротехника</t>
  </si>
  <si>
    <t>Разработка технологических процессов изготовления деталей машин</t>
  </si>
  <si>
    <t>Технологические процессы изготовления деталей машин</t>
  </si>
  <si>
    <t>Системы автоматизированного проектирования и программирования в машиностроении</t>
  </si>
  <si>
    <t>Участие в организации производственной деятельности структурного подразделения</t>
  </si>
  <si>
    <t>Планирование и организация работы структурного подразделения</t>
  </si>
  <si>
    <t>Участие во внедрении технологических процессов изготовления деталей машин и осуществление технического контроля</t>
  </si>
  <si>
    <t>Реализация технологических процессов изготовления деталей</t>
  </si>
  <si>
    <t>Контроль соответствия качества деталей требованиям технической документации</t>
  </si>
  <si>
    <t>Выполнение общеслесарных и механических работ</t>
  </si>
  <si>
    <t>УП.04</t>
  </si>
  <si>
    <t>4нед.</t>
  </si>
  <si>
    <t>6нед.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</si>
  <si>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</si>
  <si>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</si>
  <si>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</si>
  <si>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</si>
  <si>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</si>
  <si>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</si>
  <si>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</si>
  <si>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</si>
  <si>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</si>
  <si>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</si>
  <si>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</si>
  <si>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</si>
  <si>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</si>
  <si>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</si>
  <si>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</si>
  <si>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</si>
  <si>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</si>
  <si>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</si>
  <si>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</si>
  <si>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</si>
  <si>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</si>
  <si>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</si>
  <si>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</si>
  <si>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</si>
  <si>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</si>
  <si>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</si>
  <si>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</si>
  <si>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</si>
  <si>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</si>
  <si>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</si>
  <si>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</si>
  <si>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</si>
  <si>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</si>
  <si>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</si>
  <si>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</si>
  <si>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</si>
  <si>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</si>
  <si>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</si>
  <si>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</si>
  <si>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</si>
  <si>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</si>
  <si>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</si>
  <si>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</si>
  <si>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</si>
  <si>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</si>
  <si>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</si>
  <si>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</si>
  <si>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</si>
  <si>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</si>
  <si>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</si>
  <si>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</si>
  <si>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</si>
  <si>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</si>
  <si>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</si>
  <si>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</si>
  <si>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</si>
  <si>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учебная</t>
  </si>
  <si>
    <t>Практика производственная</t>
  </si>
  <si>
    <t>Подготовка к итоговой государственной аттестации</t>
  </si>
  <si>
    <t>Всего за год</t>
  </si>
  <si>
    <t>по профилю специальности</t>
  </si>
  <si>
    <t>преддипломная</t>
  </si>
  <si>
    <t>нед.</t>
  </si>
  <si>
    <t>час.</t>
  </si>
  <si>
    <t>I</t>
  </si>
  <si>
    <t>II</t>
  </si>
  <si>
    <t>III</t>
  </si>
  <si>
    <t>IV</t>
  </si>
  <si>
    <t>Обозначения:</t>
  </si>
  <si>
    <t>Теоретическое обучение</t>
  </si>
  <si>
    <t>::</t>
  </si>
  <si>
    <t>Промежуточная аттестация</t>
  </si>
  <si>
    <t>00</t>
  </si>
  <si>
    <t>8</t>
  </si>
  <si>
    <t>Практика преддипломная (производственная)</t>
  </si>
  <si>
    <t>Практика по профилю специальности (производственная)</t>
  </si>
  <si>
    <t>=</t>
  </si>
  <si>
    <t>Каникулы</t>
  </si>
  <si>
    <t>D</t>
  </si>
  <si>
    <t>Итоговая государственная аттестация</t>
  </si>
  <si>
    <t>ПМ.05</t>
  </si>
  <si>
    <t>МДК.05.01</t>
  </si>
  <si>
    <t>УП.05</t>
  </si>
  <si>
    <t>Обществознание (вкл. экономику и право)</t>
  </si>
  <si>
    <t>География</t>
  </si>
  <si>
    <t>Экология</t>
  </si>
  <si>
    <t>2. План учебного процесса (основная профессиональная образовательная программа подготовки специалистов среднего звена)</t>
  </si>
  <si>
    <t xml:space="preserve">среднего общего образования </t>
  </si>
  <si>
    <t>Общеобразовательный учебный цикл</t>
  </si>
  <si>
    <t>Коэффициент практикоориентированности</t>
  </si>
  <si>
    <t>Наименование учебных циклов, дисциплин, профессиональных модулей, МДК, практик</t>
  </si>
  <si>
    <t>-/З/-/З/-/ДЗ</t>
  </si>
  <si>
    <t>-/-/-/-/-/ДЗ</t>
  </si>
  <si>
    <t>Общий гуманитарный и социально-экономический учебные циклы</t>
  </si>
  <si>
    <t>Математический и общий естественнонаучный учебные циклы</t>
  </si>
  <si>
    <t>производственной практики</t>
  </si>
  <si>
    <t>0/2/0</t>
  </si>
  <si>
    <t>государственного бюджетного профессионального образовательного учреждения Ростовской области                                                                                    «Таганрогский авиационный колледж имени В.М. Петлякова»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</si>
  <si>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</t>
    </r>
    <r>
      <rPr>
        <b/>
        <u/>
        <sz val="16"/>
        <rFont val="Times New Roman"/>
        <family val="1"/>
        <charset val="204"/>
      </rPr>
      <t>15.02.08 Технология машиностроения</t>
    </r>
  </si>
  <si>
    <t>ДЗ/З</t>
  </si>
  <si>
    <t>Бережливое производство</t>
  </si>
  <si>
    <t>6                   семестр 23 нед.</t>
  </si>
  <si>
    <t>3                   семестр 16 нед.</t>
  </si>
  <si>
    <t>4                   семестр 23 нед.</t>
  </si>
  <si>
    <t>5                   семестр 16 нед.</t>
  </si>
  <si>
    <t>ПП.05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</si>
  <si>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Е.В.Жданова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28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17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</si>
  <si>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                              СОГЛАСОВАНО                                                                                                                                                              Директор по персоналу                                                                                                                           ПАО "ТАНТК им.Г.М.Бериева"                                                                                                                                                                _________________ А.А.Марченко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28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17</t>
    </r>
    <r>
      <rPr>
        <sz val="14"/>
        <rFont val="Times New Roman"/>
        <family val="1"/>
        <charset val="204"/>
      </rPr>
      <t xml:space="preserve"> г.                      </t>
    </r>
  </si>
  <si>
    <t>Теоретические основы выполнения работ на станках с ЧПУ</t>
  </si>
  <si>
    <t>Теоретические основы выполнения работ по профессии "Токарь"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</si>
  <si>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на каждого обучающегося</t>
    </r>
  </si>
  <si>
    <t>Выполнение работ по одной или нескольким профессиям рабочего, должностям служащего "Токарь"</t>
  </si>
  <si>
    <t>Выполнение работ по одной или нескольким профессиям рабочего, должностям служащего "Оператор станков с программным управлением"</t>
  </si>
  <si>
    <t>Русский язык</t>
  </si>
  <si>
    <t>Литература</t>
  </si>
  <si>
    <t>-/ДЗ*</t>
  </si>
  <si>
    <t>1/11/3</t>
  </si>
  <si>
    <t>ДЗ*</t>
  </si>
  <si>
    <t>0/14/5</t>
  </si>
  <si>
    <t>ХХ</t>
  </si>
  <si>
    <t>7                   семестр 16 нед.</t>
  </si>
  <si>
    <t>8                   семестр 14 нед.</t>
  </si>
  <si>
    <t>0/9/7</t>
  </si>
  <si>
    <t>0/23/12</t>
  </si>
  <si>
    <t>МДК.02.02</t>
  </si>
  <si>
    <t>Астрономия</t>
  </si>
  <si>
    <t>Введение в специальность</t>
  </si>
  <si>
    <t>-/Э*</t>
  </si>
  <si>
    <t>ОУДБ.00</t>
  </si>
  <si>
    <t>Базовые общеобразовательные учебные циклы</t>
  </si>
  <si>
    <t>1/9/1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</si>
  <si>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</si>
  <si>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</si>
  <si>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</si>
  <si>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</si>
  <si>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</si>
  <si>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</si>
  <si>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</si>
  <si>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</si>
  <si>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</si>
  <si>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</si>
  <si>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</si>
  <si>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ОУДБ.12</t>
  </si>
  <si>
    <t>ОУДП.00</t>
  </si>
  <si>
    <t>Профильные общеобразовательные учебные циклы</t>
  </si>
  <si>
    <t>0/1/2</t>
  </si>
  <si>
    <t>ОУДП.13</t>
  </si>
  <si>
    <t>ОУДП.14</t>
  </si>
  <si>
    <t>ОУДП.15</t>
  </si>
  <si>
    <t>УД.00</t>
  </si>
  <si>
    <t>Дополнительные учебные дисциплины</t>
  </si>
  <si>
    <t>0/1/0</t>
  </si>
  <si>
    <t>УД.16</t>
  </si>
  <si>
    <t>1.1. Выпускная квалификационная работа  - Дипломный проект</t>
  </si>
  <si>
    <r>
      <t xml:space="preserve">Выполнение выпускной квалификационной работы - дипломного проекта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15.06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</si>
  <si>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выпускной квалификационной работы - дипломного проекта с  </t>
    </r>
    <r>
      <rPr>
        <u/>
        <sz val="12"/>
        <rFont val="Times New Roman"/>
        <family val="1"/>
        <charset val="204"/>
      </rPr>
      <t xml:space="preserve">16.06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30.06 </t>
    </r>
    <r>
      <rPr>
        <sz val="12"/>
        <rFont val="Times New Roman"/>
        <family val="1"/>
        <charset val="204"/>
      </rPr>
      <t xml:space="preserve"> (всего 2 нед.)</t>
    </r>
  </si>
  <si>
    <t>ОГСЭ.05</t>
  </si>
  <si>
    <t>Русский язык и культура речи</t>
  </si>
  <si>
    <t>2/5/0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</si>
</sst>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11.5"/>
      <name val="Times New Roman"/>
      <family val="1"/>
      <charset val="204"/>
    </font>
    <font>
      <sz val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7" fillId="2" borderId="35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8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ill="1"/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10" fillId="4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" xfId="0" quotePrefix="1" applyFont="1" applyFill="1" applyBorder="1" applyAlignment="1">
      <alignment horizontal="center" vertical="center"/>
    </xf>
    <xf numFmtId="0" fontId="0" fillId="8" borderId="0" xfId="0" applyFill="1"/>
    <xf numFmtId="0" fontId="4" fillId="8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0" fontId="1" fillId="0" borderId="0" xfId="3"/>
    <xf numFmtId="0" fontId="4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ont="1"/>
    <xf numFmtId="0" fontId="4" fillId="0" borderId="22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7" fillId="0" borderId="3" xfId="0" quotePrefix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9" borderId="15" xfId="0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/>
    <xf numFmtId="0" fontId="4" fillId="5" borderId="1" xfId="0" quotePrefix="1" applyFont="1" applyFill="1" applyBorder="1" applyAlignment="1">
      <alignment horizontal="center" vertical="center"/>
    </xf>
    <xf numFmtId="0" fontId="28" fillId="0" borderId="1" xfId="0" quotePrefix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 vertical="center"/>
    </xf>
    <xf numFmtId="0" fontId="0" fillId="0" borderId="0" xfId="0"/>
    <xf numFmtId="0" fontId="10" fillId="0" borderId="7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49" fontId="21" fillId="0" borderId="1" xfId="0" applyNumberFormat="1" applyFont="1" applyBorder="1" applyAlignment="1" applyProtection="1">
      <alignment horizontal="center" vertical="center" shrinkToFit="1"/>
      <protection hidden="1"/>
    </xf>
    <xf numFmtId="49" fontId="21" fillId="0" borderId="2" xfId="0" applyNumberFormat="1" applyFont="1" applyBorder="1" applyAlignment="1" applyProtection="1">
      <alignment horizontal="center" vertical="center" shrinkToFit="1"/>
      <protection hidden="1"/>
    </xf>
    <xf numFmtId="1" fontId="21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5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6" fillId="0" borderId="0" xfId="0" applyNumberFormat="1" applyFont="1" applyProtection="1">
      <protection hidden="1"/>
    </xf>
    <xf numFmtId="49" fontId="18" fillId="0" borderId="41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0" fillId="0" borderId="41" xfId="0" applyNumberFormat="1" applyFont="1" applyFill="1" applyBorder="1" applyAlignment="1" applyProtection="1">
      <alignment horizontal="center"/>
      <protection hidden="1"/>
    </xf>
    <xf numFmtId="49" fontId="0" fillId="0" borderId="41" xfId="0" applyNumberFormat="1" applyBorder="1" applyAlignment="1" applyProtection="1">
      <alignment horizontal="center"/>
      <protection hidden="1"/>
    </xf>
    <xf numFmtId="49" fontId="24" fillId="0" borderId="41" xfId="0" applyNumberFormat="1" applyFont="1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4" fillId="0" borderId="42" xfId="0" applyFont="1" applyFill="1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 hidden="1"/>
    </xf>
    <xf numFmtId="0" fontId="0" fillId="10" borderId="1" xfId="0" applyNumberForma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1" fontId="0" fillId="10" borderId="1" xfId="0" applyNumberFormat="1" applyFill="1" applyBorder="1" applyAlignment="1" applyProtection="1">
      <alignment horizontal="center" vertical="center"/>
      <protection hidden="1"/>
    </xf>
    <xf numFmtId="49" fontId="0" fillId="5" borderId="0" xfId="0" applyNumberFormat="1" applyFill="1" applyBorder="1" applyAlignment="1" applyProtection="1">
      <alignment horizontal="left" vertical="top" wrapText="1" indent="1"/>
      <protection hidden="1"/>
    </xf>
    <xf numFmtId="0" fontId="0" fillId="5" borderId="0" xfId="0" applyFill="1" applyBorder="1" applyProtection="1">
      <protection hidden="1"/>
    </xf>
    <xf numFmtId="49" fontId="23" fillId="6" borderId="1" xfId="0" applyNumberFormat="1" applyFont="1" applyFill="1" applyBorder="1" applyAlignment="1" applyProtection="1">
      <alignment horizontal="center" vertical="center"/>
      <protection locked="0"/>
    </xf>
    <xf numFmtId="49" fontId="23" fillId="6" borderId="1" xfId="0" applyNumberFormat="1" applyFont="1" applyFill="1" applyBorder="1" applyAlignment="1" applyProtection="1">
      <alignment vertical="center"/>
      <protection locked="0"/>
    </xf>
    <xf numFmtId="49" fontId="23" fillId="6" borderId="5" xfId="0" applyNumberFormat="1" applyFont="1" applyFill="1" applyBorder="1" applyAlignment="1" applyProtection="1">
      <alignment vertical="center"/>
      <protection locked="0"/>
    </xf>
    <xf numFmtId="49" fontId="23" fillId="6" borderId="3" xfId="0" applyNumberFormat="1" applyFont="1" applyFill="1" applyBorder="1" applyAlignment="1" applyProtection="1">
      <alignment horizontal="center" vertical="center"/>
      <protection locked="0"/>
    </xf>
    <xf numFmtId="0" fontId="10" fillId="12" borderId="3" xfId="0" applyFont="1" applyFill="1" applyBorder="1" applyAlignment="1">
      <alignment horizontal="center" vertical="center" textRotation="90"/>
    </xf>
    <xf numFmtId="0" fontId="10" fillId="12" borderId="3" xfId="0" applyFont="1" applyFill="1" applyBorder="1" applyAlignment="1">
      <alignment vertical="center" textRotation="90" wrapText="1"/>
    </xf>
    <xf numFmtId="0" fontId="10" fillId="12" borderId="3" xfId="0" applyFont="1" applyFill="1" applyBorder="1" applyAlignment="1">
      <alignment horizontal="center" vertical="center" textRotation="90" wrapText="1"/>
    </xf>
    <xf numFmtId="0" fontId="10" fillId="12" borderId="16" xfId="0" applyFont="1" applyFill="1" applyBorder="1" applyAlignment="1">
      <alignment vertical="center"/>
    </xf>
    <xf numFmtId="0" fontId="10" fillId="12" borderId="3" xfId="0" applyFont="1" applyFill="1" applyBorder="1" applyAlignment="1">
      <alignment vertical="center"/>
    </xf>
    <xf numFmtId="49" fontId="10" fillId="12" borderId="3" xfId="0" applyNumberFormat="1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vertical="center"/>
    </xf>
    <xf numFmtId="0" fontId="10" fillId="12" borderId="1" xfId="0" applyFont="1" applyFill="1" applyBorder="1" applyAlignment="1">
      <alignment vertical="center" wrapText="1"/>
    </xf>
    <xf numFmtId="49" fontId="10" fillId="12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vertical="center"/>
    </xf>
    <xf numFmtId="0" fontId="10" fillId="13" borderId="3" xfId="0" applyFont="1" applyFill="1" applyBorder="1" applyAlignment="1">
      <alignment vertical="center"/>
    </xf>
    <xf numFmtId="49" fontId="10" fillId="13" borderId="3" xfId="0" applyNumberFormat="1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vertical="center"/>
    </xf>
    <xf numFmtId="0" fontId="10" fillId="13" borderId="1" xfId="0" applyFont="1" applyFill="1" applyBorder="1" applyAlignment="1">
      <alignment vertical="center" wrapText="1"/>
    </xf>
    <xf numFmtId="49" fontId="10" fillId="13" borderId="1" xfId="0" applyNumberFormat="1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vertical="center"/>
    </xf>
    <xf numFmtId="0" fontId="10" fillId="14" borderId="14" xfId="0" applyFont="1" applyFill="1" applyBorder="1" applyAlignment="1">
      <alignment vertical="center"/>
    </xf>
    <xf numFmtId="0" fontId="10" fillId="14" borderId="1" xfId="0" applyFont="1" applyFill="1" applyBorder="1" applyAlignment="1">
      <alignment vertical="center" wrapText="1"/>
    </xf>
    <xf numFmtId="49" fontId="10" fillId="14" borderId="1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 applyProtection="1">
      <alignment horizontal="center" vertical="center"/>
    </xf>
    <xf numFmtId="0" fontId="10" fillId="14" borderId="15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left"/>
    </xf>
    <xf numFmtId="0" fontId="10" fillId="12" borderId="11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/>
    </xf>
    <xf numFmtId="0" fontId="10" fillId="12" borderId="27" xfId="0" applyFont="1" applyFill="1" applyBorder="1"/>
    <xf numFmtId="0" fontId="10" fillId="12" borderId="9" xfId="0" applyFont="1" applyFill="1" applyBorder="1"/>
    <xf numFmtId="0" fontId="4" fillId="12" borderId="9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/>
    </xf>
    <xf numFmtId="0" fontId="10" fillId="12" borderId="19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3" fillId="0" borderId="0" xfId="3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0" fillId="11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12" borderId="5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36" xfId="0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wrapText="1"/>
    </xf>
    <xf numFmtId="0" fontId="10" fillId="12" borderId="24" xfId="0" applyFont="1" applyFill="1" applyBorder="1" applyAlignment="1">
      <alignment horizontal="center" wrapText="1"/>
    </xf>
    <xf numFmtId="0" fontId="10" fillId="12" borderId="25" xfId="0" applyFont="1" applyFill="1" applyBorder="1" applyAlignment="1">
      <alignment horizontal="center" wrapText="1"/>
    </xf>
    <xf numFmtId="0" fontId="10" fillId="12" borderId="5" xfId="0" applyFont="1" applyFill="1" applyBorder="1" applyAlignment="1">
      <alignment horizontal="center" vertical="center" textRotation="90"/>
    </xf>
    <xf numFmtId="0" fontId="10" fillId="12" borderId="3" xfId="0" applyFont="1" applyFill="1" applyBorder="1" applyAlignment="1">
      <alignment horizontal="center" vertical="center" textRotation="90"/>
    </xf>
    <xf numFmtId="0" fontId="10" fillId="12" borderId="27" xfId="0" applyFont="1" applyFill="1" applyBorder="1" applyAlignment="1">
      <alignment horizontal="center" vertical="center" textRotation="90"/>
    </xf>
    <xf numFmtId="0" fontId="10" fillId="12" borderId="28" xfId="0" applyFont="1" applyFill="1" applyBorder="1" applyAlignment="1">
      <alignment horizontal="center" vertical="center" textRotation="90"/>
    </xf>
    <xf numFmtId="0" fontId="10" fillId="12" borderId="16" xfId="0" applyFont="1" applyFill="1" applyBorder="1" applyAlignment="1">
      <alignment horizontal="center" vertical="center" textRotation="90"/>
    </xf>
    <xf numFmtId="0" fontId="10" fillId="12" borderId="2" xfId="0" applyFont="1" applyFill="1" applyBorder="1" applyAlignment="1">
      <alignment horizontal="center" wrapText="1"/>
    </xf>
    <xf numFmtId="0" fontId="10" fillId="12" borderId="21" xfId="0" applyFont="1" applyFill="1" applyBorder="1" applyAlignment="1">
      <alignment horizontal="center" wrapText="1"/>
    </xf>
    <xf numFmtId="0" fontId="10" fillId="12" borderId="22" xfId="0" applyFont="1" applyFill="1" applyBorder="1" applyAlignment="1">
      <alignment horizont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textRotation="90" wrapText="1"/>
    </xf>
    <xf numFmtId="0" fontId="10" fillId="12" borderId="4" xfId="0" applyFont="1" applyFill="1" applyBorder="1" applyAlignment="1">
      <alignment horizontal="center" vertical="center" textRotation="90" wrapText="1"/>
    </xf>
    <xf numFmtId="0" fontId="10" fillId="12" borderId="3" xfId="0" applyFont="1" applyFill="1" applyBorder="1" applyAlignment="1">
      <alignment horizontal="center" vertical="center" textRotation="90" wrapText="1"/>
    </xf>
    <xf numFmtId="0" fontId="10" fillId="12" borderId="4" xfId="0" applyFont="1" applyFill="1" applyBorder="1" applyAlignment="1">
      <alignment horizontal="center" vertical="center" textRotation="90"/>
    </xf>
    <xf numFmtId="0" fontId="10" fillId="12" borderId="5" xfId="0" applyFont="1" applyFill="1" applyBorder="1" applyAlignment="1">
      <alignment horizontal="center" vertical="center" textRotation="90" wrapText="1"/>
    </xf>
    <xf numFmtId="0" fontId="10" fillId="12" borderId="23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12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textRotation="90"/>
    </xf>
    <xf numFmtId="0" fontId="10" fillId="0" borderId="3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19" fillId="0" borderId="2" xfId="0" applyFont="1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49" fontId="19" fillId="0" borderId="5" xfId="0" applyNumberFormat="1" applyFont="1" applyBorder="1" applyAlignment="1" applyProtection="1">
      <alignment horizontal="center" vertical="center" textRotation="90"/>
      <protection hidden="1"/>
    </xf>
    <xf numFmtId="49" fontId="19" fillId="0" borderId="4" xfId="0" applyNumberFormat="1" applyFont="1" applyBorder="1" applyAlignment="1" applyProtection="1">
      <alignment horizontal="center" vertical="center" textRotation="90"/>
      <protection hidden="1"/>
    </xf>
    <xf numFmtId="49" fontId="19" fillId="0" borderId="3" xfId="0" applyNumberFormat="1" applyFont="1" applyBorder="1" applyAlignment="1" applyProtection="1">
      <alignment horizontal="center" vertical="center" textRotation="90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20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textRotation="90" wrapText="1"/>
      <protection hidden="1"/>
    </xf>
    <xf numFmtId="0" fontId="1" fillId="0" borderId="4" xfId="0" applyFont="1" applyFill="1" applyBorder="1" applyAlignment="1" applyProtection="1">
      <alignment horizontal="center" vertical="center" textRotation="90" wrapText="1"/>
      <protection hidden="1"/>
    </xf>
    <xf numFmtId="0" fontId="1" fillId="0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49" fontId="20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0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0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49" fontId="2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1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23" fillId="6" borderId="5" xfId="0" applyNumberFormat="1" applyFont="1" applyFill="1" applyBorder="1" applyAlignment="1" applyProtection="1">
      <alignment horizontal="center" vertical="center"/>
      <protection locked="0"/>
    </xf>
    <xf numFmtId="49" fontId="23" fillId="6" borderId="3" xfId="0" applyNumberFormat="1" applyFont="1" applyFill="1" applyBorder="1" applyAlignment="1" applyProtection="1">
      <alignment horizontal="center" vertical="center"/>
      <protection locked="0"/>
    </xf>
    <xf numFmtId="49" fontId="1" fillId="6" borderId="5" xfId="0" applyNumberFormat="1" applyFont="1" applyFill="1" applyBorder="1" applyAlignment="1" applyProtection="1">
      <alignment horizontal="center" vertical="center"/>
      <protection locked="0"/>
    </xf>
    <xf numFmtId="49" fontId="1" fillId="6" borderId="3" xfId="0" applyNumberFormat="1" applyFont="1" applyFill="1" applyBorder="1" applyAlignment="1" applyProtection="1">
      <alignment horizontal="center" vertical="center"/>
      <protection locked="0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1" fillId="10" borderId="5" xfId="0" applyFont="1" applyFill="1" applyBorder="1" applyAlignment="1" applyProtection="1">
      <alignment horizontal="center" vertical="center"/>
      <protection hidden="1"/>
    </xf>
    <xf numFmtId="0" fontId="1" fillId="10" borderId="3" xfId="0" applyFont="1" applyFill="1" applyBorder="1" applyAlignment="1" applyProtection="1">
      <alignment horizontal="center" vertical="center"/>
      <protection hidden="1"/>
    </xf>
    <xf numFmtId="49" fontId="0" fillId="6" borderId="5" xfId="0" applyNumberFormat="1" applyFill="1" applyBorder="1" applyAlignment="1" applyProtection="1">
      <alignment horizontal="center" vertical="center"/>
      <protection locked="0"/>
    </xf>
    <xf numFmtId="49" fontId="0" fillId="7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1" fillId="5" borderId="0" xfId="0" applyNumberFormat="1" applyFont="1" applyFill="1" applyBorder="1" applyAlignment="1" applyProtection="1">
      <alignment horizontal="center" vertical="center"/>
      <protection locked="0"/>
    </xf>
    <xf numFmtId="49" fontId="24" fillId="6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0" fillId="7" borderId="0" xfId="2" applyNumberFormat="1" applyFont="1" applyFill="1" applyAlignment="1" applyProtection="1">
      <alignment horizontal="left" vertical="top" wrapText="1"/>
      <protection locked="0"/>
    </xf>
    <xf numFmtId="49" fontId="0" fillId="7" borderId="0" xfId="0" applyNumberFormat="1" applyFill="1" applyAlignment="1" applyProtection="1">
      <alignment horizontal="left" vertical="top" wrapText="1"/>
      <protection locked="0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2"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99FFCC"/>
      <color rgb="FFCCFFCC"/>
      <color rgb="FF66FF99"/>
      <color rgb="FFFFFFFF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\&#1054;&#1073;&#1084;&#1077;&#1085;\nbaryshnikova\NBaryshnikova\&#1055;&#1054;%20&#1053;&#1054;&#1042;&#1067;&#1052;%20&#1057;&#1058;&#1040;&#1053;&#1044;&#1040;&#1056;&#1058;&#1040;&#1052;\&#1064;&#1072;&#1073;&#1083;&#1086;&#1085;&#1099;%20&#1059;&#1055;\SpSch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>
      <selection sqref="A1:E4"/>
    </sheetView>
  </sheetViews>
  <sheetFormatPr defaultRowHeight="12.75"/>
  <sheetData>
    <row r="1" spans="1:15" ht="12.75" customHeight="1">
      <c r="A1" s="162" t="s">
        <v>242</v>
      </c>
      <c r="B1" s="162"/>
      <c r="C1" s="162"/>
      <c r="D1" s="162"/>
      <c r="E1" s="162"/>
      <c r="F1" s="53"/>
      <c r="G1" s="53"/>
      <c r="H1" s="53"/>
      <c r="I1" s="53"/>
      <c r="J1" s="162" t="s">
        <v>241</v>
      </c>
      <c r="K1" s="162"/>
      <c r="L1" s="162"/>
      <c r="M1" s="162"/>
      <c r="N1" s="162"/>
    </row>
    <row r="2" spans="1:15" ht="15.75" customHeight="1">
      <c r="A2" s="162"/>
      <c r="B2" s="162"/>
      <c r="C2" s="162"/>
      <c r="D2" s="162"/>
      <c r="E2" s="162"/>
      <c r="F2" s="54"/>
      <c r="G2" s="53"/>
      <c r="H2" s="53"/>
      <c r="I2" s="53"/>
      <c r="J2" s="162"/>
      <c r="K2" s="162"/>
      <c r="L2" s="162"/>
      <c r="M2" s="162"/>
      <c r="N2" s="162"/>
    </row>
    <row r="3" spans="1:15" ht="18.75">
      <c r="A3" s="162"/>
      <c r="B3" s="162"/>
      <c r="C3" s="162"/>
      <c r="D3" s="162"/>
      <c r="E3" s="162"/>
      <c r="F3" s="55"/>
      <c r="G3" s="55"/>
      <c r="H3" s="55"/>
      <c r="I3" s="55"/>
      <c r="J3" s="162"/>
      <c r="K3" s="162"/>
      <c r="L3" s="162"/>
      <c r="M3" s="162"/>
      <c r="N3" s="162"/>
    </row>
    <row r="4" spans="1:15" ht="51" customHeight="1">
      <c r="A4" s="162"/>
      <c r="B4" s="162"/>
      <c r="C4" s="162"/>
      <c r="D4" s="162"/>
      <c r="E4" s="162"/>
      <c r="F4" s="53"/>
      <c r="G4" s="53"/>
      <c r="H4" s="53"/>
      <c r="I4" s="53"/>
      <c r="J4" s="162"/>
      <c r="K4" s="162"/>
      <c r="L4" s="162"/>
      <c r="M4" s="162"/>
      <c r="N4" s="162"/>
    </row>
    <row r="6" spans="1:15" ht="81" customHeight="1"/>
    <row r="7" spans="1:15" ht="25.5">
      <c r="E7" s="164" t="s">
        <v>47</v>
      </c>
      <c r="F7" s="164"/>
      <c r="G7" s="164"/>
      <c r="H7" s="164"/>
      <c r="I7" s="164"/>
      <c r="J7" s="164"/>
    </row>
    <row r="8" spans="1:15" ht="18.75">
      <c r="F8" s="4"/>
      <c r="G8" s="4"/>
      <c r="H8" s="4"/>
      <c r="I8" s="4"/>
      <c r="J8" s="4"/>
    </row>
    <row r="9" spans="1:15" ht="60.75" customHeight="1">
      <c r="C9" s="163" t="s">
        <v>232</v>
      </c>
      <c r="D9" s="163"/>
      <c r="E9" s="163"/>
      <c r="F9" s="163"/>
      <c r="G9" s="163"/>
      <c r="H9" s="163"/>
      <c r="I9" s="163"/>
      <c r="J9" s="163"/>
      <c r="K9" s="163"/>
      <c r="L9" s="163"/>
      <c r="O9" s="5"/>
    </row>
    <row r="11" spans="1:15" ht="20.25" customHeight="1">
      <c r="C11" s="163" t="s">
        <v>233</v>
      </c>
      <c r="D11" s="163"/>
      <c r="E11" s="163"/>
      <c r="F11" s="163"/>
      <c r="G11" s="163"/>
      <c r="H11" s="163"/>
      <c r="I11" s="163"/>
      <c r="J11" s="163"/>
      <c r="K11" s="163"/>
      <c r="L11" s="163"/>
    </row>
    <row r="12" spans="1:15">
      <c r="C12" s="163"/>
      <c r="D12" s="163"/>
      <c r="E12" s="163"/>
      <c r="F12" s="163"/>
      <c r="G12" s="163"/>
      <c r="H12" s="163"/>
      <c r="I12" s="163"/>
      <c r="J12" s="163"/>
      <c r="K12" s="163"/>
      <c r="L12" s="163"/>
    </row>
    <row r="13" spans="1:15" ht="18" customHeight="1"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5" ht="20.25" customHeight="1">
      <c r="D14" s="163" t="s">
        <v>108</v>
      </c>
      <c r="E14" s="163"/>
      <c r="F14" s="163"/>
      <c r="G14" s="163"/>
      <c r="H14" s="163"/>
      <c r="I14" s="163"/>
      <c r="J14" s="163"/>
      <c r="K14" s="163"/>
    </row>
    <row r="15" spans="1:15" ht="20.25" customHeight="1">
      <c r="D15" s="165"/>
      <c r="E15" s="165"/>
      <c r="F15" s="165"/>
      <c r="G15" s="165"/>
      <c r="H15" s="165"/>
      <c r="I15" s="165"/>
      <c r="J15" s="165"/>
      <c r="K15" s="165"/>
    </row>
    <row r="17" spans="9:14" ht="38.25" customHeight="1">
      <c r="J17" s="166" t="s">
        <v>109</v>
      </c>
      <c r="K17" s="166"/>
      <c r="L17" s="166"/>
      <c r="M17" s="166"/>
      <c r="N17" s="166"/>
    </row>
    <row r="18" spans="9:14" ht="18.75">
      <c r="J18" s="30"/>
      <c r="K18" s="30"/>
      <c r="L18" s="30"/>
      <c r="M18" s="30"/>
      <c r="N18" s="30"/>
    </row>
    <row r="19" spans="9:14" ht="18.75" customHeight="1">
      <c r="J19" s="166" t="s">
        <v>63</v>
      </c>
      <c r="K19" s="166"/>
      <c r="L19" s="166"/>
      <c r="M19" s="166"/>
      <c r="N19" s="166"/>
    </row>
    <row r="20" spans="9:14" ht="36.75" customHeight="1">
      <c r="J20" s="166" t="s">
        <v>110</v>
      </c>
      <c r="K20" s="166"/>
      <c r="L20" s="166"/>
      <c r="M20" s="166"/>
      <c r="N20" s="166"/>
    </row>
    <row r="21" spans="9:14" ht="24.95" customHeight="1">
      <c r="J21" s="169" t="s">
        <v>64</v>
      </c>
      <c r="K21" s="166"/>
      <c r="L21" s="166"/>
      <c r="M21" s="166"/>
      <c r="N21" s="166"/>
    </row>
    <row r="23" spans="9:14" ht="18.75">
      <c r="J23" s="166" t="s">
        <v>111</v>
      </c>
      <c r="K23" s="166"/>
      <c r="L23" s="166"/>
      <c r="M23" s="166"/>
      <c r="N23" s="166"/>
    </row>
    <row r="24" spans="9:14" ht="20.100000000000001" customHeight="1">
      <c r="J24" s="167" t="s">
        <v>222</v>
      </c>
      <c r="K24" s="168"/>
      <c r="L24" s="168"/>
      <c r="M24" s="168"/>
      <c r="N24" s="168"/>
    </row>
    <row r="25" spans="9:14" ht="20.100000000000001" customHeight="1">
      <c r="J25" s="168"/>
      <c r="K25" s="168"/>
      <c r="L25" s="168"/>
      <c r="M25" s="168"/>
      <c r="N25" s="168"/>
    </row>
    <row r="28" spans="9:14" ht="18.75">
      <c r="M28" s="2"/>
      <c r="N28" s="2"/>
    </row>
    <row r="30" spans="9:14" ht="15.75">
      <c r="I30" s="3"/>
      <c r="J30" s="3"/>
      <c r="K30" s="3"/>
      <c r="L30" s="3"/>
    </row>
    <row r="32" spans="9:14">
      <c r="K32" s="1"/>
    </row>
    <row r="33" spans="11:11">
      <c r="K33" s="1"/>
    </row>
    <row r="34" spans="11:11">
      <c r="K34" s="1"/>
    </row>
  </sheetData>
  <sheetProtection password="CE20" sheet="1" objects="1" scenarios="1" selectLockedCells="1" selectUnlockedCells="1"/>
  <mergeCells count="13">
    <mergeCell ref="J17:N17"/>
    <mergeCell ref="C11:L12"/>
    <mergeCell ref="J23:N23"/>
    <mergeCell ref="J24:N25"/>
    <mergeCell ref="J21:N21"/>
    <mergeCell ref="J20:N20"/>
    <mergeCell ref="J19:N19"/>
    <mergeCell ref="J1:N4"/>
    <mergeCell ref="C9:L9"/>
    <mergeCell ref="E7:J7"/>
    <mergeCell ref="D14:K14"/>
    <mergeCell ref="D15:K15"/>
    <mergeCell ref="A1:E4"/>
  </mergeCells>
  <phoneticPr fontId="2" type="noConversion"/>
  <printOptions horizontalCentered="1" verticalCentered="1"/>
  <pageMargins left="0.55118110236220474" right="0.39370078740157483" top="0.39370078740157483" bottom="0.39370078740157483" header="0" footer="0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7"/>
  <sheetViews>
    <sheetView view="pageBreakPreview" zoomScale="75" zoomScaleNormal="25" zoomScaleSheetLayoutView="75" workbookViewId="0">
      <pane ySplit="6" topLeftCell="A7" activePane="bottomLeft" state="frozen"/>
      <selection pane="bottomLeft" sqref="A1:Q1"/>
    </sheetView>
  </sheetViews>
  <sheetFormatPr defaultRowHeight="12.75"/>
  <cols>
    <col min="1" max="1" width="12.42578125" customWidth="1"/>
    <col min="2" max="2" width="68.7109375" customWidth="1"/>
    <col min="3" max="3" width="11.425781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9" width="6.42578125" customWidth="1"/>
  </cols>
  <sheetData>
    <row r="1" spans="1:56" ht="16.5" thickBot="1">
      <c r="A1" s="170" t="s">
        <v>221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35"/>
      <c r="S1" s="36"/>
    </row>
    <row r="2" spans="1:56" s="17" customFormat="1" ht="30" customHeight="1">
      <c r="A2" s="194" t="s">
        <v>5</v>
      </c>
      <c r="B2" s="200" t="s">
        <v>225</v>
      </c>
      <c r="C2" s="202" t="s">
        <v>6</v>
      </c>
      <c r="D2" s="207" t="s">
        <v>7</v>
      </c>
      <c r="E2" s="208"/>
      <c r="F2" s="208"/>
      <c r="G2" s="208"/>
      <c r="H2" s="208"/>
      <c r="I2" s="209"/>
      <c r="J2" s="189" t="s">
        <v>11</v>
      </c>
      <c r="K2" s="190"/>
      <c r="L2" s="190"/>
      <c r="M2" s="190"/>
      <c r="N2" s="190"/>
      <c r="O2" s="190"/>
      <c r="P2" s="190"/>
      <c r="Q2" s="191"/>
      <c r="R2" s="37"/>
      <c r="S2" s="37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</row>
    <row r="3" spans="1:56" s="17" customFormat="1" ht="30.75" customHeight="1">
      <c r="A3" s="195"/>
      <c r="B3" s="201"/>
      <c r="C3" s="203"/>
      <c r="D3" s="192" t="s">
        <v>8</v>
      </c>
      <c r="E3" s="206" t="s">
        <v>13</v>
      </c>
      <c r="F3" s="197" t="s">
        <v>9</v>
      </c>
      <c r="G3" s="198"/>
      <c r="H3" s="198"/>
      <c r="I3" s="199"/>
      <c r="J3" s="173" t="s">
        <v>2</v>
      </c>
      <c r="K3" s="174"/>
      <c r="L3" s="173" t="s">
        <v>3</v>
      </c>
      <c r="M3" s="174"/>
      <c r="N3" s="173" t="s">
        <v>4</v>
      </c>
      <c r="O3" s="174"/>
      <c r="P3" s="173" t="s">
        <v>49</v>
      </c>
      <c r="Q3" s="188"/>
      <c r="R3" s="227"/>
      <c r="S3" s="227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</row>
    <row r="4" spans="1:56" s="17" customFormat="1" ht="14.45" customHeight="1">
      <c r="A4" s="195"/>
      <c r="B4" s="201"/>
      <c r="C4" s="203"/>
      <c r="D4" s="205"/>
      <c r="E4" s="203"/>
      <c r="F4" s="192" t="s">
        <v>12</v>
      </c>
      <c r="G4" s="173" t="s">
        <v>10</v>
      </c>
      <c r="H4" s="213"/>
      <c r="I4" s="174"/>
      <c r="J4" s="184" t="s">
        <v>68</v>
      </c>
      <c r="K4" s="184" t="s">
        <v>69</v>
      </c>
      <c r="L4" s="184" t="s">
        <v>237</v>
      </c>
      <c r="M4" s="184" t="s">
        <v>238</v>
      </c>
      <c r="N4" s="184" t="s">
        <v>239</v>
      </c>
      <c r="O4" s="184" t="s">
        <v>236</v>
      </c>
      <c r="P4" s="184" t="s">
        <v>255</v>
      </c>
      <c r="Q4" s="186" t="s">
        <v>256</v>
      </c>
      <c r="R4" s="228"/>
      <c r="S4" s="228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</row>
    <row r="5" spans="1:56" s="17" customFormat="1" ht="159" customHeight="1">
      <c r="A5" s="196"/>
      <c r="B5" s="185"/>
      <c r="C5" s="204"/>
      <c r="D5" s="193"/>
      <c r="E5" s="204"/>
      <c r="F5" s="193"/>
      <c r="G5" s="117" t="s">
        <v>42</v>
      </c>
      <c r="H5" s="118" t="s">
        <v>43</v>
      </c>
      <c r="I5" s="119" t="s">
        <v>44</v>
      </c>
      <c r="J5" s="185"/>
      <c r="K5" s="185"/>
      <c r="L5" s="185"/>
      <c r="M5" s="185"/>
      <c r="N5" s="185"/>
      <c r="O5" s="185"/>
      <c r="P5" s="185"/>
      <c r="Q5" s="187"/>
      <c r="R5" s="228"/>
      <c r="S5" s="228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</row>
    <row r="6" spans="1:56" s="18" customFormat="1" ht="15.75">
      <c r="A6" s="21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22">
        <v>17</v>
      </c>
      <c r="R6" s="38"/>
      <c r="S6" s="38"/>
      <c r="T6" s="19" t="s">
        <v>74</v>
      </c>
      <c r="U6" s="19" t="s">
        <v>75</v>
      </c>
    </row>
    <row r="7" spans="1:56" s="14" customFormat="1" ht="36" customHeight="1">
      <c r="A7" s="128" t="s">
        <v>14</v>
      </c>
      <c r="B7" s="129" t="s">
        <v>223</v>
      </c>
      <c r="C7" s="130" t="s">
        <v>251</v>
      </c>
      <c r="D7" s="131">
        <f>SUM(D8+D21+D25)</f>
        <v>2106</v>
      </c>
      <c r="E7" s="131">
        <f t="shared" ref="E7:Q7" si="0">SUM(E8+E21+E25)</f>
        <v>702</v>
      </c>
      <c r="F7" s="131">
        <f t="shared" si="0"/>
        <v>1404</v>
      </c>
      <c r="G7" s="131">
        <f>SUM(G8+G21+G25)</f>
        <v>984</v>
      </c>
      <c r="H7" s="131">
        <f t="shared" si="0"/>
        <v>420</v>
      </c>
      <c r="I7" s="131">
        <v>0</v>
      </c>
      <c r="J7" s="131">
        <f t="shared" si="0"/>
        <v>612</v>
      </c>
      <c r="K7" s="131">
        <f t="shared" si="0"/>
        <v>792</v>
      </c>
      <c r="L7" s="131">
        <f t="shared" si="0"/>
        <v>0</v>
      </c>
      <c r="M7" s="131">
        <f t="shared" si="0"/>
        <v>0</v>
      </c>
      <c r="N7" s="131">
        <f t="shared" si="0"/>
        <v>0</v>
      </c>
      <c r="O7" s="131">
        <f t="shared" si="0"/>
        <v>0</v>
      </c>
      <c r="P7" s="131">
        <f t="shared" si="0"/>
        <v>0</v>
      </c>
      <c r="Q7" s="131">
        <f t="shared" si="0"/>
        <v>0</v>
      </c>
      <c r="R7" s="39"/>
      <c r="S7" s="39"/>
      <c r="T7" s="230"/>
      <c r="U7" s="230"/>
    </row>
    <row r="8" spans="1:56" s="14" customFormat="1" ht="36" customHeight="1">
      <c r="A8" s="120" t="s">
        <v>263</v>
      </c>
      <c r="B8" s="121" t="s">
        <v>264</v>
      </c>
      <c r="C8" s="122" t="s">
        <v>265</v>
      </c>
      <c r="D8" s="123">
        <f t="shared" ref="D8:Q8" si="1">SUM(D9:D20)</f>
        <v>1420</v>
      </c>
      <c r="E8" s="123">
        <f t="shared" si="1"/>
        <v>475</v>
      </c>
      <c r="F8" s="123">
        <f>SUM(F9:F20)</f>
        <v>945</v>
      </c>
      <c r="G8" s="123">
        <f t="shared" si="1"/>
        <v>663</v>
      </c>
      <c r="H8" s="123">
        <f t="shared" si="1"/>
        <v>282</v>
      </c>
      <c r="I8" s="123">
        <f t="shared" si="1"/>
        <v>0</v>
      </c>
      <c r="J8" s="123">
        <f t="shared" si="1"/>
        <v>397</v>
      </c>
      <c r="K8" s="123">
        <f t="shared" si="1"/>
        <v>548</v>
      </c>
      <c r="L8" s="123">
        <f t="shared" si="1"/>
        <v>0</v>
      </c>
      <c r="M8" s="123">
        <f t="shared" si="1"/>
        <v>0</v>
      </c>
      <c r="N8" s="123">
        <f t="shared" si="1"/>
        <v>0</v>
      </c>
      <c r="O8" s="123">
        <f t="shared" si="1"/>
        <v>0</v>
      </c>
      <c r="P8" s="123">
        <f t="shared" si="1"/>
        <v>0</v>
      </c>
      <c r="Q8" s="123">
        <f t="shared" si="1"/>
        <v>0</v>
      </c>
      <c r="R8" s="39"/>
      <c r="S8" s="39"/>
      <c r="T8" s="230" t="s">
        <v>76</v>
      </c>
      <c r="U8" s="230"/>
    </row>
    <row r="9" spans="1:56" ht="18" customHeight="1">
      <c r="A9" s="23" t="s">
        <v>266</v>
      </c>
      <c r="B9" s="8" t="s">
        <v>248</v>
      </c>
      <c r="C9" s="48" t="s">
        <v>65</v>
      </c>
      <c r="D9" s="84">
        <f t="shared" ref="D9:D20" si="2">E9+F9</f>
        <v>117</v>
      </c>
      <c r="E9" s="84">
        <v>39</v>
      </c>
      <c r="F9" s="84">
        <f t="shared" ref="F9:F13" si="3">J9+K9+L9+M9+N9+O9</f>
        <v>78</v>
      </c>
      <c r="G9" s="84">
        <f t="shared" ref="G9:G20" si="4">F9-H9-I9</f>
        <v>78</v>
      </c>
      <c r="H9" s="84">
        <v>0</v>
      </c>
      <c r="I9" s="84">
        <v>0</v>
      </c>
      <c r="J9" s="84">
        <v>34</v>
      </c>
      <c r="K9" s="84">
        <v>44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24">
        <v>0</v>
      </c>
      <c r="R9" s="83"/>
      <c r="S9" s="83"/>
      <c r="T9" s="20">
        <f>SUM(J9:K20,J22:K24,J26:K26)/39</f>
        <v>36</v>
      </c>
      <c r="U9" s="20">
        <f>SUM(D9:D20,D22:D24,D26:D26)/39</f>
        <v>54</v>
      </c>
    </row>
    <row r="10" spans="1:56" ht="18" customHeight="1">
      <c r="A10" s="23" t="s">
        <v>267</v>
      </c>
      <c r="B10" s="8" t="s">
        <v>249</v>
      </c>
      <c r="C10" s="48" t="s">
        <v>66</v>
      </c>
      <c r="D10" s="84">
        <f t="shared" si="2"/>
        <v>176</v>
      </c>
      <c r="E10" s="84">
        <v>59</v>
      </c>
      <c r="F10" s="84">
        <f t="shared" si="3"/>
        <v>117</v>
      </c>
      <c r="G10" s="84">
        <f t="shared" si="4"/>
        <v>117</v>
      </c>
      <c r="H10" s="84">
        <v>0</v>
      </c>
      <c r="I10" s="84">
        <v>0</v>
      </c>
      <c r="J10" s="84">
        <v>51</v>
      </c>
      <c r="K10" s="84">
        <v>66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24">
        <v>0</v>
      </c>
      <c r="R10" s="83"/>
      <c r="S10" s="83"/>
      <c r="T10" s="20"/>
      <c r="U10" s="20"/>
    </row>
    <row r="11" spans="1:56" ht="18" customHeight="1">
      <c r="A11" s="23" t="s">
        <v>268</v>
      </c>
      <c r="B11" s="8" t="s">
        <v>23</v>
      </c>
      <c r="C11" s="48" t="s">
        <v>66</v>
      </c>
      <c r="D11" s="84">
        <f t="shared" si="2"/>
        <v>175</v>
      </c>
      <c r="E11" s="84">
        <v>58</v>
      </c>
      <c r="F11" s="84">
        <f t="shared" si="3"/>
        <v>117</v>
      </c>
      <c r="G11" s="84">
        <f t="shared" si="4"/>
        <v>2</v>
      </c>
      <c r="H11" s="84">
        <v>115</v>
      </c>
      <c r="I11" s="84">
        <v>0</v>
      </c>
      <c r="J11" s="84">
        <v>51</v>
      </c>
      <c r="K11" s="84">
        <v>66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24">
        <v>0</v>
      </c>
      <c r="R11" s="83"/>
      <c r="S11" s="83"/>
    </row>
    <row r="12" spans="1:56" ht="18" customHeight="1">
      <c r="A12" s="23" t="s">
        <v>269</v>
      </c>
      <c r="B12" s="8" t="s">
        <v>218</v>
      </c>
      <c r="C12" s="48" t="s">
        <v>66</v>
      </c>
      <c r="D12" s="84">
        <f t="shared" si="2"/>
        <v>162</v>
      </c>
      <c r="E12" s="84">
        <v>54</v>
      </c>
      <c r="F12" s="84">
        <f t="shared" si="3"/>
        <v>108</v>
      </c>
      <c r="G12" s="84">
        <f t="shared" si="4"/>
        <v>108</v>
      </c>
      <c r="H12" s="84">
        <v>0</v>
      </c>
      <c r="I12" s="84">
        <v>0</v>
      </c>
      <c r="J12" s="84">
        <v>47</v>
      </c>
      <c r="K12" s="84">
        <v>61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24">
        <v>0</v>
      </c>
      <c r="R12" s="83"/>
      <c r="S12" s="83"/>
    </row>
    <row r="13" spans="1:56" ht="18" customHeight="1">
      <c r="A13" s="23" t="s">
        <v>270</v>
      </c>
      <c r="B13" s="8" t="s">
        <v>22</v>
      </c>
      <c r="C13" s="48" t="s">
        <v>66</v>
      </c>
      <c r="D13" s="84">
        <f t="shared" si="2"/>
        <v>176</v>
      </c>
      <c r="E13" s="84">
        <v>59</v>
      </c>
      <c r="F13" s="84">
        <f t="shared" si="3"/>
        <v>117</v>
      </c>
      <c r="G13" s="84">
        <f t="shared" si="4"/>
        <v>117</v>
      </c>
      <c r="H13" s="84">
        <v>0</v>
      </c>
      <c r="I13" s="84">
        <v>0</v>
      </c>
      <c r="J13" s="84">
        <v>34</v>
      </c>
      <c r="K13" s="84">
        <v>83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24">
        <v>0</v>
      </c>
      <c r="R13" s="83"/>
      <c r="S13" s="83"/>
    </row>
    <row r="14" spans="1:56" ht="18" customHeight="1">
      <c r="A14" s="23" t="s">
        <v>271</v>
      </c>
      <c r="B14" s="8" t="s">
        <v>24</v>
      </c>
      <c r="C14" s="9" t="s">
        <v>234</v>
      </c>
      <c r="D14" s="84">
        <f t="shared" si="2"/>
        <v>176</v>
      </c>
      <c r="E14" s="84">
        <v>59</v>
      </c>
      <c r="F14" s="84">
        <f>J14+K14+L14+M14+N14+O14</f>
        <v>117</v>
      </c>
      <c r="G14" s="84">
        <f t="shared" si="4"/>
        <v>2</v>
      </c>
      <c r="H14" s="84">
        <v>115</v>
      </c>
      <c r="I14" s="84">
        <v>0</v>
      </c>
      <c r="J14" s="84">
        <v>57</v>
      </c>
      <c r="K14" s="84">
        <v>60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24">
        <v>0</v>
      </c>
      <c r="R14" s="83"/>
      <c r="S14" s="83"/>
    </row>
    <row r="15" spans="1:56" ht="18" customHeight="1">
      <c r="A15" s="23" t="s">
        <v>272</v>
      </c>
      <c r="B15" s="8" t="s">
        <v>67</v>
      </c>
      <c r="C15" s="48" t="s">
        <v>66</v>
      </c>
      <c r="D15" s="84">
        <f t="shared" si="2"/>
        <v>105</v>
      </c>
      <c r="E15" s="84">
        <v>35</v>
      </c>
      <c r="F15" s="84">
        <f t="shared" ref="F15:F20" si="5">J15+K15+L15+M15+N15+O15</f>
        <v>70</v>
      </c>
      <c r="G15" s="84">
        <f t="shared" si="4"/>
        <v>50</v>
      </c>
      <c r="H15" s="84">
        <v>20</v>
      </c>
      <c r="I15" s="84">
        <v>0</v>
      </c>
      <c r="J15" s="84">
        <v>38</v>
      </c>
      <c r="K15" s="84">
        <v>32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24">
        <v>0</v>
      </c>
      <c r="R15" s="83"/>
      <c r="S15" s="83"/>
    </row>
    <row r="16" spans="1:56" ht="18" customHeight="1">
      <c r="A16" s="23" t="s">
        <v>273</v>
      </c>
      <c r="B16" s="8" t="s">
        <v>96</v>
      </c>
      <c r="C16" s="48" t="s">
        <v>250</v>
      </c>
      <c r="D16" s="84">
        <f t="shared" si="2"/>
        <v>117</v>
      </c>
      <c r="E16" s="84">
        <v>39</v>
      </c>
      <c r="F16" s="84">
        <f t="shared" si="5"/>
        <v>78</v>
      </c>
      <c r="G16" s="84">
        <f t="shared" si="4"/>
        <v>58</v>
      </c>
      <c r="H16" s="84">
        <v>20</v>
      </c>
      <c r="I16" s="84">
        <v>0</v>
      </c>
      <c r="J16" s="84">
        <v>34</v>
      </c>
      <c r="K16" s="84">
        <v>44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24">
        <v>0</v>
      </c>
      <c r="R16" s="83"/>
      <c r="S16" s="83"/>
    </row>
    <row r="17" spans="1:24" s="13" customFormat="1" ht="18" customHeight="1">
      <c r="A17" s="23" t="s">
        <v>274</v>
      </c>
      <c r="B17" s="11" t="s">
        <v>97</v>
      </c>
      <c r="C17" s="29" t="s">
        <v>250</v>
      </c>
      <c r="D17" s="12">
        <f t="shared" si="2"/>
        <v>54</v>
      </c>
      <c r="E17" s="12">
        <v>18</v>
      </c>
      <c r="F17" s="9">
        <f t="shared" si="5"/>
        <v>36</v>
      </c>
      <c r="G17" s="84">
        <f t="shared" si="4"/>
        <v>36</v>
      </c>
      <c r="H17" s="12">
        <v>0</v>
      </c>
      <c r="I17" s="12">
        <v>0</v>
      </c>
      <c r="J17" s="12">
        <v>0</v>
      </c>
      <c r="K17" s="12">
        <v>36</v>
      </c>
      <c r="L17" s="12">
        <v>0</v>
      </c>
      <c r="M17" s="12">
        <v>0</v>
      </c>
      <c r="N17" s="9">
        <v>0</v>
      </c>
      <c r="O17" s="9">
        <v>0</v>
      </c>
      <c r="P17" s="9">
        <v>0</v>
      </c>
      <c r="Q17" s="27">
        <v>0</v>
      </c>
      <c r="R17" s="83"/>
      <c r="S17" s="83"/>
    </row>
    <row r="18" spans="1:24" ht="18" customHeight="1">
      <c r="A18" s="23" t="s">
        <v>275</v>
      </c>
      <c r="B18" s="8" t="s">
        <v>219</v>
      </c>
      <c r="C18" s="29" t="s">
        <v>66</v>
      </c>
      <c r="D18" s="12">
        <f t="shared" si="2"/>
        <v>54</v>
      </c>
      <c r="E18" s="84">
        <v>18</v>
      </c>
      <c r="F18" s="84">
        <f t="shared" si="5"/>
        <v>36</v>
      </c>
      <c r="G18" s="84">
        <f t="shared" si="4"/>
        <v>32</v>
      </c>
      <c r="H18" s="84">
        <v>4</v>
      </c>
      <c r="I18" s="84">
        <v>0</v>
      </c>
      <c r="J18" s="84">
        <v>18</v>
      </c>
      <c r="K18" s="84">
        <v>18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24">
        <v>0</v>
      </c>
      <c r="R18" s="83"/>
      <c r="S18" s="83"/>
    </row>
    <row r="19" spans="1:24" ht="18" customHeight="1">
      <c r="A19" s="23" t="s">
        <v>276</v>
      </c>
      <c r="B19" s="8" t="s">
        <v>220</v>
      </c>
      <c r="C19" s="29" t="s">
        <v>66</v>
      </c>
      <c r="D19" s="12">
        <f t="shared" si="2"/>
        <v>54</v>
      </c>
      <c r="E19" s="84">
        <v>18</v>
      </c>
      <c r="F19" s="84">
        <f t="shared" si="5"/>
        <v>36</v>
      </c>
      <c r="G19" s="84">
        <f t="shared" si="4"/>
        <v>28</v>
      </c>
      <c r="H19" s="84">
        <v>8</v>
      </c>
      <c r="I19" s="84">
        <v>0</v>
      </c>
      <c r="J19" s="84">
        <v>18</v>
      </c>
      <c r="K19" s="84">
        <v>18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24">
        <v>0</v>
      </c>
      <c r="R19" s="83"/>
      <c r="S19" s="83"/>
    </row>
    <row r="20" spans="1:24" ht="18" customHeight="1">
      <c r="A20" s="23" t="s">
        <v>277</v>
      </c>
      <c r="B20" s="8" t="s">
        <v>260</v>
      </c>
      <c r="C20" s="29" t="s">
        <v>262</v>
      </c>
      <c r="D20" s="12">
        <f t="shared" si="2"/>
        <v>54</v>
      </c>
      <c r="E20" s="84">
        <v>19</v>
      </c>
      <c r="F20" s="84">
        <f t="shared" si="5"/>
        <v>35</v>
      </c>
      <c r="G20" s="84">
        <f t="shared" si="4"/>
        <v>35</v>
      </c>
      <c r="H20" s="84">
        <v>0</v>
      </c>
      <c r="I20" s="84">
        <v>0</v>
      </c>
      <c r="J20" s="84">
        <v>15</v>
      </c>
      <c r="K20" s="84">
        <v>20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24">
        <v>0</v>
      </c>
      <c r="R20" s="83"/>
      <c r="S20" s="83"/>
    </row>
    <row r="21" spans="1:24" s="14" customFormat="1" ht="36" customHeight="1">
      <c r="A21" s="124" t="s">
        <v>278</v>
      </c>
      <c r="B21" s="125" t="s">
        <v>279</v>
      </c>
      <c r="C21" s="126" t="s">
        <v>280</v>
      </c>
      <c r="D21" s="127">
        <f>SUM(D22:D24)</f>
        <v>629</v>
      </c>
      <c r="E21" s="127">
        <f t="shared" ref="E21:Q21" si="6">SUM(E22:E24)</f>
        <v>209</v>
      </c>
      <c r="F21" s="127">
        <f>SUM(F22:F24)</f>
        <v>420</v>
      </c>
      <c r="G21" s="127">
        <f t="shared" si="6"/>
        <v>282</v>
      </c>
      <c r="H21" s="127">
        <f t="shared" si="6"/>
        <v>138</v>
      </c>
      <c r="I21" s="127">
        <f t="shared" si="6"/>
        <v>0</v>
      </c>
      <c r="J21" s="127">
        <f t="shared" si="6"/>
        <v>199</v>
      </c>
      <c r="K21" s="127">
        <f t="shared" si="6"/>
        <v>221</v>
      </c>
      <c r="L21" s="127">
        <f t="shared" si="6"/>
        <v>0</v>
      </c>
      <c r="M21" s="127">
        <f t="shared" si="6"/>
        <v>0</v>
      </c>
      <c r="N21" s="127">
        <f t="shared" si="6"/>
        <v>0</v>
      </c>
      <c r="O21" s="127">
        <f t="shared" si="6"/>
        <v>0</v>
      </c>
      <c r="P21" s="127">
        <f t="shared" si="6"/>
        <v>0</v>
      </c>
      <c r="Q21" s="127">
        <f t="shared" si="6"/>
        <v>0</v>
      </c>
      <c r="R21" s="39"/>
      <c r="S21" s="39"/>
      <c r="T21" s="229"/>
      <c r="U21" s="229"/>
    </row>
    <row r="22" spans="1:24" ht="18" customHeight="1">
      <c r="A22" s="23" t="s">
        <v>281</v>
      </c>
      <c r="B22" s="11" t="s">
        <v>28</v>
      </c>
      <c r="C22" s="48" t="s">
        <v>65</v>
      </c>
      <c r="D22" s="9">
        <f t="shared" ref="D22:D24" si="7">E22+F22</f>
        <v>351</v>
      </c>
      <c r="E22" s="9">
        <v>117</v>
      </c>
      <c r="F22" s="9">
        <f t="shared" ref="F22:F24" si="8">J22+K22+L22+M22+N22+O22</f>
        <v>234</v>
      </c>
      <c r="G22" s="9">
        <f t="shared" ref="G22:G24" si="9">F22-H22-I22</f>
        <v>156</v>
      </c>
      <c r="H22" s="9">
        <v>78</v>
      </c>
      <c r="I22" s="9">
        <v>0</v>
      </c>
      <c r="J22" s="9">
        <v>112</v>
      </c>
      <c r="K22" s="9">
        <v>122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27">
        <v>0</v>
      </c>
      <c r="R22" s="83"/>
      <c r="S22" s="83"/>
    </row>
    <row r="23" spans="1:24" ht="18" customHeight="1">
      <c r="A23" s="23" t="s">
        <v>282</v>
      </c>
      <c r="B23" s="8" t="s">
        <v>99</v>
      </c>
      <c r="C23" s="48" t="s">
        <v>66</v>
      </c>
      <c r="D23" s="84">
        <f t="shared" si="7"/>
        <v>150</v>
      </c>
      <c r="E23" s="84">
        <v>50</v>
      </c>
      <c r="F23" s="84">
        <f t="shared" si="8"/>
        <v>100</v>
      </c>
      <c r="G23" s="84">
        <f t="shared" si="9"/>
        <v>70</v>
      </c>
      <c r="H23" s="84">
        <v>30</v>
      </c>
      <c r="I23" s="84">
        <v>0</v>
      </c>
      <c r="J23" s="84">
        <v>34</v>
      </c>
      <c r="K23" s="84">
        <v>66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24">
        <v>0</v>
      </c>
      <c r="R23" s="83"/>
      <c r="S23" s="83"/>
    </row>
    <row r="24" spans="1:24" ht="18" customHeight="1">
      <c r="A24" s="23" t="s">
        <v>283</v>
      </c>
      <c r="B24" s="8" t="s">
        <v>98</v>
      </c>
      <c r="C24" s="48" t="s">
        <v>262</v>
      </c>
      <c r="D24" s="84">
        <f t="shared" si="7"/>
        <v>128</v>
      </c>
      <c r="E24" s="84">
        <v>42</v>
      </c>
      <c r="F24" s="84">
        <f t="shared" si="8"/>
        <v>86</v>
      </c>
      <c r="G24" s="84">
        <f t="shared" si="9"/>
        <v>56</v>
      </c>
      <c r="H24" s="84">
        <v>30</v>
      </c>
      <c r="I24" s="84">
        <v>0</v>
      </c>
      <c r="J24" s="84">
        <v>53</v>
      </c>
      <c r="K24" s="84">
        <v>33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24">
        <v>0</v>
      </c>
      <c r="R24" s="83"/>
      <c r="S24" s="83"/>
    </row>
    <row r="25" spans="1:24" s="14" customFormat="1" ht="36" customHeight="1">
      <c r="A25" s="124" t="s">
        <v>284</v>
      </c>
      <c r="B25" s="125" t="s">
        <v>285</v>
      </c>
      <c r="C25" s="126" t="s">
        <v>286</v>
      </c>
      <c r="D25" s="127">
        <v>57</v>
      </c>
      <c r="E25" s="127">
        <v>18</v>
      </c>
      <c r="F25" s="127">
        <v>39</v>
      </c>
      <c r="G25" s="127">
        <v>39</v>
      </c>
      <c r="H25" s="127">
        <v>0</v>
      </c>
      <c r="I25" s="127">
        <v>0</v>
      </c>
      <c r="J25" s="127">
        <v>16</v>
      </c>
      <c r="K25" s="127">
        <v>23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39"/>
      <c r="S25" s="39"/>
      <c r="T25" s="229"/>
      <c r="U25" s="229"/>
    </row>
    <row r="26" spans="1:24" ht="18" customHeight="1">
      <c r="A26" s="23" t="s">
        <v>287</v>
      </c>
      <c r="B26" s="8" t="s">
        <v>261</v>
      </c>
      <c r="C26" s="29" t="s">
        <v>66</v>
      </c>
      <c r="D26" s="12">
        <f t="shared" ref="D26" si="10">E26+F26</f>
        <v>57</v>
      </c>
      <c r="E26" s="84">
        <v>18</v>
      </c>
      <c r="F26" s="84">
        <f t="shared" ref="F26" si="11">J26+K26+L26+M26+N26+O26</f>
        <v>39</v>
      </c>
      <c r="G26" s="84">
        <f t="shared" ref="G26" si="12">F26-H26-I26</f>
        <v>39</v>
      </c>
      <c r="H26" s="84">
        <v>0</v>
      </c>
      <c r="I26" s="84">
        <v>0</v>
      </c>
      <c r="J26" s="84">
        <v>16</v>
      </c>
      <c r="K26" s="84">
        <v>23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24">
        <v>0</v>
      </c>
      <c r="R26" s="83"/>
      <c r="S26" s="83"/>
    </row>
    <row r="27" spans="1:24" s="14" customFormat="1" ht="30.95" customHeight="1">
      <c r="A27" s="132" t="s">
        <v>16</v>
      </c>
      <c r="B27" s="133" t="s">
        <v>228</v>
      </c>
      <c r="C27" s="134" t="s">
        <v>293</v>
      </c>
      <c r="D27" s="135">
        <f>SUM(D28:D32)</f>
        <v>723</v>
      </c>
      <c r="E27" s="135">
        <f>SUM(E28:E32)</f>
        <v>241</v>
      </c>
      <c r="F27" s="135">
        <f>SUM(F28:F32)</f>
        <v>482</v>
      </c>
      <c r="G27" s="135">
        <f>SUM(G28:G32)</f>
        <v>74</v>
      </c>
      <c r="H27" s="135">
        <f>SUM(H28:H32)</f>
        <v>408</v>
      </c>
      <c r="I27" s="135">
        <f t="shared" ref="I27:Q27" si="13">SUM(I28:I32)</f>
        <v>0</v>
      </c>
      <c r="J27" s="135">
        <f t="shared" si="13"/>
        <v>0</v>
      </c>
      <c r="K27" s="135">
        <f t="shared" si="13"/>
        <v>0</v>
      </c>
      <c r="L27" s="135">
        <f t="shared" si="13"/>
        <v>84</v>
      </c>
      <c r="M27" s="135">
        <f t="shared" si="13"/>
        <v>108</v>
      </c>
      <c r="N27" s="135">
        <f t="shared" si="13"/>
        <v>118</v>
      </c>
      <c r="O27" s="135">
        <f t="shared" si="13"/>
        <v>76</v>
      </c>
      <c r="P27" s="135">
        <f t="shared" si="13"/>
        <v>44</v>
      </c>
      <c r="Q27" s="136">
        <f t="shared" si="13"/>
        <v>52</v>
      </c>
      <c r="R27" s="39"/>
      <c r="S27" s="39"/>
      <c r="T27" s="229" t="s">
        <v>77</v>
      </c>
      <c r="U27" s="229"/>
    </row>
    <row r="28" spans="1:24" ht="18" customHeight="1">
      <c r="A28" s="23" t="s">
        <v>17</v>
      </c>
      <c r="B28" s="8" t="s">
        <v>18</v>
      </c>
      <c r="C28" s="48" t="s">
        <v>53</v>
      </c>
      <c r="D28" s="7">
        <f>E28+F28</f>
        <v>56</v>
      </c>
      <c r="E28" s="7">
        <v>8</v>
      </c>
      <c r="F28" s="7">
        <f>J28+K28+L28+M28+N28+O28+P28+Q28</f>
        <v>48</v>
      </c>
      <c r="G28" s="7">
        <f>F28-H28</f>
        <v>14</v>
      </c>
      <c r="H28" s="7">
        <v>34</v>
      </c>
      <c r="I28" s="7">
        <v>0</v>
      </c>
      <c r="J28" s="7">
        <v>0</v>
      </c>
      <c r="K28" s="7">
        <v>0</v>
      </c>
      <c r="L28" s="7">
        <v>0</v>
      </c>
      <c r="M28" s="7">
        <v>48</v>
      </c>
      <c r="N28" s="7">
        <v>0</v>
      </c>
      <c r="O28" s="7">
        <v>0</v>
      </c>
      <c r="P28" s="7">
        <v>0</v>
      </c>
      <c r="Q28" s="24">
        <v>0</v>
      </c>
      <c r="R28" s="40"/>
      <c r="S28" s="40"/>
      <c r="T28" s="28">
        <f>SUM(L28:L32,L34:L35,L38:L53,L56:L58,L60:L62,L64:L66,L68:L71,L73:L75)/16</f>
        <v>36</v>
      </c>
      <c r="U28" s="28">
        <f>SUM(M28:M32,M34:M35,M38:M53,M56:M58,M60:M62,M64:M66,M68:M71,M73:M75)/23</f>
        <v>36</v>
      </c>
      <c r="V28" s="28"/>
    </row>
    <row r="29" spans="1:24" ht="18" customHeight="1">
      <c r="A29" s="23" t="s">
        <v>19</v>
      </c>
      <c r="B29" s="8" t="s">
        <v>22</v>
      </c>
      <c r="C29" s="9" t="s">
        <v>53</v>
      </c>
      <c r="D29" s="7">
        <f>E29+F29</f>
        <v>56</v>
      </c>
      <c r="E29" s="7">
        <v>8</v>
      </c>
      <c r="F29" s="7">
        <f>J29+K29+L29+M29+N29+O29+P29+Q29</f>
        <v>48</v>
      </c>
      <c r="G29" s="7">
        <f>F29-H29</f>
        <v>4</v>
      </c>
      <c r="H29" s="7">
        <v>44</v>
      </c>
      <c r="I29" s="7">
        <v>0</v>
      </c>
      <c r="J29" s="7">
        <v>0</v>
      </c>
      <c r="K29" s="7">
        <v>0</v>
      </c>
      <c r="L29" s="7">
        <v>48</v>
      </c>
      <c r="M29" s="7">
        <v>0</v>
      </c>
      <c r="N29" s="7">
        <v>0</v>
      </c>
      <c r="O29" s="7">
        <v>0</v>
      </c>
      <c r="P29" s="7">
        <v>0</v>
      </c>
      <c r="Q29" s="24">
        <v>0</v>
      </c>
      <c r="R29" s="40"/>
      <c r="S29" s="40"/>
      <c r="T29" s="226" t="s">
        <v>78</v>
      </c>
      <c r="U29" s="226"/>
    </row>
    <row r="30" spans="1:24" s="14" customFormat="1" ht="18" customHeight="1">
      <c r="A30" s="26" t="s">
        <v>20</v>
      </c>
      <c r="B30" s="15" t="s">
        <v>23</v>
      </c>
      <c r="C30" s="80" t="s">
        <v>227</v>
      </c>
      <c r="D30" s="9">
        <f>E30+F30</f>
        <v>198</v>
      </c>
      <c r="E30" s="9">
        <v>32</v>
      </c>
      <c r="F30" s="9">
        <f>J30+K30+L30+M30+N30+O30+P30+Q30+R30+S30</f>
        <v>166</v>
      </c>
      <c r="G30" s="9">
        <f>F30-H30</f>
        <v>0</v>
      </c>
      <c r="H30" s="9">
        <v>166</v>
      </c>
      <c r="I30" s="9">
        <v>0</v>
      </c>
      <c r="J30" s="9">
        <v>0</v>
      </c>
      <c r="K30" s="9">
        <v>0</v>
      </c>
      <c r="L30" s="9">
        <v>18</v>
      </c>
      <c r="M30" s="9">
        <v>30</v>
      </c>
      <c r="N30" s="9">
        <v>32</v>
      </c>
      <c r="O30" s="9">
        <v>38</v>
      </c>
      <c r="P30" s="9">
        <v>22</v>
      </c>
      <c r="Q30" s="75">
        <v>26</v>
      </c>
      <c r="R30" s="41"/>
      <c r="S30" s="41"/>
      <c r="T30" s="28">
        <f>SUM(N28:N32,N34:N35,N38:N53,N55:N58,N60:N62,N64:N66,N68:N71,N73:N75)/16</f>
        <v>36</v>
      </c>
      <c r="U30" s="28">
        <f>SUM(O28:O32,O34:O35,O38:O53,O56:O58,O60:O62,O64:O66,O68:O71,O73:O75)/23</f>
        <v>36</v>
      </c>
      <c r="V30" s="28"/>
      <c r="W30" s="16"/>
      <c r="X30" s="16"/>
    </row>
    <row r="31" spans="1:24" s="14" customFormat="1" ht="18" customHeight="1">
      <c r="A31" s="26" t="s">
        <v>21</v>
      </c>
      <c r="B31" s="15" t="s">
        <v>24</v>
      </c>
      <c r="C31" s="80" t="s">
        <v>226</v>
      </c>
      <c r="D31" s="9">
        <f>E31+F31</f>
        <v>332</v>
      </c>
      <c r="E31" s="9">
        <v>166</v>
      </c>
      <c r="F31" s="9">
        <f>J31+K31+L31+M31+N31+O31+P31+Q31+R31+S31</f>
        <v>166</v>
      </c>
      <c r="G31" s="9">
        <f>F31-H31</f>
        <v>12</v>
      </c>
      <c r="H31" s="9">
        <v>154</v>
      </c>
      <c r="I31" s="9">
        <v>0</v>
      </c>
      <c r="J31" s="9">
        <v>0</v>
      </c>
      <c r="K31" s="9">
        <v>0</v>
      </c>
      <c r="L31" s="9">
        <v>18</v>
      </c>
      <c r="M31" s="9">
        <v>30</v>
      </c>
      <c r="N31" s="9">
        <v>32</v>
      </c>
      <c r="O31" s="9">
        <v>38</v>
      </c>
      <c r="P31" s="9">
        <v>22</v>
      </c>
      <c r="Q31" s="75">
        <v>26</v>
      </c>
      <c r="R31" s="41"/>
      <c r="S31" s="41"/>
      <c r="T31" s="226"/>
      <c r="U31" s="226"/>
    </row>
    <row r="32" spans="1:24" s="14" customFormat="1" ht="18" customHeight="1">
      <c r="A32" s="26" t="s">
        <v>291</v>
      </c>
      <c r="B32" s="15" t="s">
        <v>292</v>
      </c>
      <c r="C32" s="12" t="s">
        <v>53</v>
      </c>
      <c r="D32" s="9">
        <f>E32+F32</f>
        <v>81</v>
      </c>
      <c r="E32" s="9">
        <v>27</v>
      </c>
      <c r="F32" s="9">
        <f>J32+K32+L32+M32+N32+O32+P32+Q32+R32+S32</f>
        <v>54</v>
      </c>
      <c r="G32" s="9">
        <f>F32-H32</f>
        <v>44</v>
      </c>
      <c r="H32" s="9">
        <v>10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54</v>
      </c>
      <c r="O32" s="9">
        <v>0</v>
      </c>
      <c r="P32" s="9">
        <v>0</v>
      </c>
      <c r="Q32" s="27">
        <v>0</v>
      </c>
      <c r="R32" s="41"/>
      <c r="S32" s="41"/>
      <c r="T32" s="226" t="s">
        <v>83</v>
      </c>
      <c r="U32" s="226"/>
    </row>
    <row r="33" spans="1:21" s="14" customFormat="1" ht="33" customHeight="1">
      <c r="A33" s="132" t="s">
        <v>25</v>
      </c>
      <c r="B33" s="133" t="s">
        <v>229</v>
      </c>
      <c r="C33" s="135" t="s">
        <v>231</v>
      </c>
      <c r="D33" s="135">
        <f t="shared" ref="D33:Q33" si="14">SUM(D34:D35)</f>
        <v>168</v>
      </c>
      <c r="E33" s="135">
        <f t="shared" si="14"/>
        <v>56</v>
      </c>
      <c r="F33" s="135">
        <f t="shared" si="14"/>
        <v>112</v>
      </c>
      <c r="G33" s="135">
        <f t="shared" si="14"/>
        <v>40</v>
      </c>
      <c r="H33" s="135">
        <f t="shared" si="14"/>
        <v>72</v>
      </c>
      <c r="I33" s="135">
        <f t="shared" si="14"/>
        <v>0</v>
      </c>
      <c r="J33" s="135">
        <f t="shared" si="14"/>
        <v>0</v>
      </c>
      <c r="K33" s="135">
        <f t="shared" si="14"/>
        <v>0</v>
      </c>
      <c r="L33" s="135">
        <f t="shared" si="14"/>
        <v>112</v>
      </c>
      <c r="M33" s="135">
        <f t="shared" si="14"/>
        <v>0</v>
      </c>
      <c r="N33" s="135">
        <f t="shared" si="14"/>
        <v>0</v>
      </c>
      <c r="O33" s="135">
        <f t="shared" si="14"/>
        <v>0</v>
      </c>
      <c r="P33" s="135">
        <f t="shared" si="14"/>
        <v>0</v>
      </c>
      <c r="Q33" s="136">
        <f t="shared" si="14"/>
        <v>0</v>
      </c>
      <c r="R33" s="39"/>
      <c r="S33" s="39"/>
      <c r="T33" s="14">
        <f>SUM(P28:P32,P34:P35,P38:P53,P56:P58,P60:P62,P64:P66,P68:P71,P73:P75)/16</f>
        <v>36</v>
      </c>
      <c r="U33" s="14">
        <f>SUM(Q28:Q32,Q34:Q35,Q38:Q53,Q56:Q58,Q60:Q62,Q64:Q66,Q68:Q71,Q73:Q75)/14</f>
        <v>36</v>
      </c>
    </row>
    <row r="34" spans="1:21" ht="18" customHeight="1">
      <c r="A34" s="23" t="s">
        <v>26</v>
      </c>
      <c r="B34" s="8" t="s">
        <v>28</v>
      </c>
      <c r="C34" s="9" t="s">
        <v>53</v>
      </c>
      <c r="D34" s="7">
        <f>E34+F34</f>
        <v>78</v>
      </c>
      <c r="E34" s="7">
        <v>26</v>
      </c>
      <c r="F34" s="9">
        <f>J34+K34+L34+M34+N34+O34+P34+Q34+R34+S34</f>
        <v>52</v>
      </c>
      <c r="G34" s="7">
        <f>F34-H34</f>
        <v>20</v>
      </c>
      <c r="H34" s="7">
        <v>32</v>
      </c>
      <c r="I34" s="7">
        <v>0</v>
      </c>
      <c r="J34" s="7">
        <v>0</v>
      </c>
      <c r="K34" s="7">
        <v>0</v>
      </c>
      <c r="L34" s="7">
        <v>52</v>
      </c>
      <c r="M34" s="7">
        <v>0</v>
      </c>
      <c r="N34" s="7">
        <v>0</v>
      </c>
      <c r="O34" s="7">
        <v>0</v>
      </c>
      <c r="P34" s="7">
        <v>0</v>
      </c>
      <c r="Q34" s="24">
        <v>0</v>
      </c>
      <c r="R34" s="40"/>
      <c r="S34" s="40"/>
    </row>
    <row r="35" spans="1:21" s="31" customFormat="1" ht="18" customHeight="1">
      <c r="A35" s="32" t="s">
        <v>27</v>
      </c>
      <c r="B35" s="33" t="s">
        <v>99</v>
      </c>
      <c r="C35" s="9" t="s">
        <v>53</v>
      </c>
      <c r="D35" s="7">
        <f t="shared" ref="D35" si="15">E35+F35</f>
        <v>90</v>
      </c>
      <c r="E35" s="12">
        <v>30</v>
      </c>
      <c r="F35" s="9">
        <f t="shared" ref="F35" si="16">J35+K35+L35+M35+N35+O35+P35+Q35+R35+S35</f>
        <v>60</v>
      </c>
      <c r="G35" s="12">
        <f>F35-H35</f>
        <v>20</v>
      </c>
      <c r="H35" s="12">
        <v>40</v>
      </c>
      <c r="I35" s="12">
        <v>0</v>
      </c>
      <c r="J35" s="12">
        <v>0</v>
      </c>
      <c r="K35" s="12">
        <v>0</v>
      </c>
      <c r="L35" s="12">
        <v>60</v>
      </c>
      <c r="M35" s="12">
        <v>0</v>
      </c>
      <c r="N35" s="12">
        <v>0</v>
      </c>
      <c r="O35" s="12">
        <v>0</v>
      </c>
      <c r="P35" s="12">
        <v>0</v>
      </c>
      <c r="Q35" s="25">
        <v>0</v>
      </c>
      <c r="R35" s="42"/>
      <c r="S35" s="42"/>
    </row>
    <row r="36" spans="1:21" s="16" customFormat="1" ht="30.95" customHeight="1">
      <c r="A36" s="132" t="s">
        <v>30</v>
      </c>
      <c r="B36" s="137" t="s">
        <v>71</v>
      </c>
      <c r="C36" s="134" t="s">
        <v>258</v>
      </c>
      <c r="D36" s="135">
        <f t="shared" ref="D36:Q36" si="17">D37+D54</f>
        <v>4491</v>
      </c>
      <c r="E36" s="135">
        <f t="shared" si="17"/>
        <v>1197</v>
      </c>
      <c r="F36" s="135">
        <f t="shared" si="17"/>
        <v>3294</v>
      </c>
      <c r="G36" s="135">
        <f t="shared" si="17"/>
        <v>1176</v>
      </c>
      <c r="H36" s="135">
        <f t="shared" si="17"/>
        <v>1256</v>
      </c>
      <c r="I36" s="135">
        <f t="shared" si="17"/>
        <v>70</v>
      </c>
      <c r="J36" s="135">
        <f t="shared" si="17"/>
        <v>0</v>
      </c>
      <c r="K36" s="135">
        <f t="shared" si="17"/>
        <v>0</v>
      </c>
      <c r="L36" s="135">
        <f t="shared" si="17"/>
        <v>380</v>
      </c>
      <c r="M36" s="135">
        <f t="shared" si="17"/>
        <v>720</v>
      </c>
      <c r="N36" s="135">
        <f t="shared" si="17"/>
        <v>458</v>
      </c>
      <c r="O36" s="135">
        <f t="shared" si="17"/>
        <v>752</v>
      </c>
      <c r="P36" s="135">
        <f t="shared" si="17"/>
        <v>532</v>
      </c>
      <c r="Q36" s="136">
        <f t="shared" si="17"/>
        <v>452</v>
      </c>
      <c r="R36" s="39"/>
      <c r="S36" s="39"/>
    </row>
    <row r="37" spans="1:21" s="14" customFormat="1" ht="36" customHeight="1">
      <c r="A37" s="124" t="s">
        <v>15</v>
      </c>
      <c r="B37" s="138" t="s">
        <v>70</v>
      </c>
      <c r="C37" s="126" t="s">
        <v>257</v>
      </c>
      <c r="D37" s="127">
        <f t="shared" ref="D37:Q37" si="18">SUM(D38:D53)</f>
        <v>2175</v>
      </c>
      <c r="E37" s="127">
        <f t="shared" si="18"/>
        <v>725</v>
      </c>
      <c r="F37" s="127">
        <f t="shared" si="18"/>
        <v>1450</v>
      </c>
      <c r="G37" s="127">
        <f t="shared" si="18"/>
        <v>584</v>
      </c>
      <c r="H37" s="127">
        <f t="shared" si="18"/>
        <v>846</v>
      </c>
      <c r="I37" s="127">
        <f t="shared" si="18"/>
        <v>20</v>
      </c>
      <c r="J37" s="127">
        <f t="shared" si="18"/>
        <v>0</v>
      </c>
      <c r="K37" s="127">
        <f t="shared" si="18"/>
        <v>0</v>
      </c>
      <c r="L37" s="127">
        <f t="shared" si="18"/>
        <v>342</v>
      </c>
      <c r="M37" s="127">
        <f t="shared" si="18"/>
        <v>296</v>
      </c>
      <c r="N37" s="127">
        <f t="shared" si="18"/>
        <v>278</v>
      </c>
      <c r="O37" s="127">
        <f t="shared" si="18"/>
        <v>414</v>
      </c>
      <c r="P37" s="127">
        <f t="shared" si="18"/>
        <v>120</v>
      </c>
      <c r="Q37" s="127">
        <f t="shared" si="18"/>
        <v>0</v>
      </c>
      <c r="R37" s="81"/>
      <c r="S37" s="81"/>
    </row>
    <row r="38" spans="1:21" ht="18" customHeight="1">
      <c r="A38" s="26" t="s">
        <v>54</v>
      </c>
      <c r="B38" s="78" t="s">
        <v>100</v>
      </c>
      <c r="C38" s="79" t="s">
        <v>66</v>
      </c>
      <c r="D38" s="57">
        <f t="shared" ref="D38:D53" si="19">E38+F38</f>
        <v>204</v>
      </c>
      <c r="E38" s="70">
        <v>68</v>
      </c>
      <c r="F38" s="9">
        <f>J38+K38+L38+M38+N38+O38+P38+Q38+R38+S38</f>
        <v>136</v>
      </c>
      <c r="G38" s="57">
        <f>F38-H38-I38</f>
        <v>6</v>
      </c>
      <c r="H38" s="9">
        <v>130</v>
      </c>
      <c r="I38" s="57">
        <v>0</v>
      </c>
      <c r="J38" s="68">
        <v>0</v>
      </c>
      <c r="K38" s="68">
        <v>0</v>
      </c>
      <c r="L38" s="68">
        <v>72</v>
      </c>
      <c r="M38" s="68">
        <v>64</v>
      </c>
      <c r="N38" s="68">
        <v>0</v>
      </c>
      <c r="O38" s="68">
        <v>0</v>
      </c>
      <c r="P38" s="68">
        <v>0</v>
      </c>
      <c r="Q38" s="69">
        <v>0</v>
      </c>
      <c r="R38" s="41"/>
      <c r="S38" s="41"/>
    </row>
    <row r="39" spans="1:21" ht="18" customHeight="1">
      <c r="A39" s="26" t="s">
        <v>55</v>
      </c>
      <c r="B39" s="78" t="s">
        <v>113</v>
      </c>
      <c r="C39" s="79" t="s">
        <v>66</v>
      </c>
      <c r="D39" s="57">
        <f t="shared" si="19"/>
        <v>141</v>
      </c>
      <c r="E39" s="70">
        <v>47</v>
      </c>
      <c r="F39" s="9">
        <f t="shared" ref="F39:F40" si="20">J39+K39+L39+M39+N39+O39+P39+Q39+R39+S39</f>
        <v>94</v>
      </c>
      <c r="G39" s="57">
        <f t="shared" ref="G39:G41" si="21">F39-H39-I39</f>
        <v>46</v>
      </c>
      <c r="H39" s="9">
        <v>48</v>
      </c>
      <c r="I39" s="57">
        <v>0</v>
      </c>
      <c r="J39" s="68">
        <v>0</v>
      </c>
      <c r="K39" s="68">
        <v>0</v>
      </c>
      <c r="L39" s="70">
        <v>0</v>
      </c>
      <c r="M39" s="68">
        <v>0</v>
      </c>
      <c r="N39" s="68">
        <v>54</v>
      </c>
      <c r="O39" s="68">
        <v>40</v>
      </c>
      <c r="P39" s="68">
        <v>0</v>
      </c>
      <c r="Q39" s="69">
        <v>0</v>
      </c>
      <c r="R39" s="41"/>
      <c r="S39" s="41"/>
    </row>
    <row r="40" spans="1:21" ht="18" customHeight="1">
      <c r="A40" s="26" t="s">
        <v>56</v>
      </c>
      <c r="B40" s="78" t="s">
        <v>101</v>
      </c>
      <c r="C40" s="79" t="s">
        <v>65</v>
      </c>
      <c r="D40" s="57">
        <f t="shared" si="19"/>
        <v>204</v>
      </c>
      <c r="E40" s="70">
        <v>68</v>
      </c>
      <c r="F40" s="9">
        <f t="shared" si="20"/>
        <v>136</v>
      </c>
      <c r="G40" s="57">
        <f t="shared" si="21"/>
        <v>56</v>
      </c>
      <c r="H40" s="9">
        <v>80</v>
      </c>
      <c r="I40" s="57">
        <v>0</v>
      </c>
      <c r="J40" s="68">
        <v>0</v>
      </c>
      <c r="K40" s="68">
        <v>0</v>
      </c>
      <c r="L40" s="70">
        <v>90</v>
      </c>
      <c r="M40" s="68">
        <v>46</v>
      </c>
      <c r="N40" s="68">
        <v>0</v>
      </c>
      <c r="O40" s="68">
        <v>0</v>
      </c>
      <c r="P40" s="68">
        <v>0</v>
      </c>
      <c r="Q40" s="69">
        <v>0</v>
      </c>
      <c r="R40" s="41"/>
      <c r="S40" s="41"/>
    </row>
    <row r="41" spans="1:21" ht="18" customHeight="1">
      <c r="A41" s="26" t="s">
        <v>57</v>
      </c>
      <c r="B41" s="59" t="s">
        <v>102</v>
      </c>
      <c r="C41" s="79" t="s">
        <v>65</v>
      </c>
      <c r="D41" s="57">
        <f t="shared" si="19"/>
        <v>135</v>
      </c>
      <c r="E41" s="68">
        <v>45</v>
      </c>
      <c r="F41" s="9">
        <f t="shared" ref="F41:F53" si="22">J41+K41+L41+M41+N41+O41+P41+Q41+R41+S41</f>
        <v>90</v>
      </c>
      <c r="G41" s="57">
        <f t="shared" si="21"/>
        <v>50</v>
      </c>
      <c r="H41" s="9">
        <v>40</v>
      </c>
      <c r="I41" s="57">
        <v>0</v>
      </c>
      <c r="J41" s="68">
        <v>0</v>
      </c>
      <c r="K41" s="68">
        <v>0</v>
      </c>
      <c r="L41" s="68">
        <v>28</v>
      </c>
      <c r="M41" s="68">
        <v>62</v>
      </c>
      <c r="N41" s="68">
        <v>0</v>
      </c>
      <c r="O41" s="68">
        <v>0</v>
      </c>
      <c r="P41" s="68">
        <v>0</v>
      </c>
      <c r="Q41" s="69">
        <v>0</v>
      </c>
      <c r="R41" s="41"/>
      <c r="S41" s="41"/>
    </row>
    <row r="42" spans="1:21" ht="18" customHeight="1">
      <c r="A42" s="26" t="s">
        <v>58</v>
      </c>
      <c r="B42" s="8" t="s">
        <v>114</v>
      </c>
      <c r="C42" s="48" t="s">
        <v>53</v>
      </c>
      <c r="D42" s="57">
        <f t="shared" si="19"/>
        <v>60</v>
      </c>
      <c r="E42" s="70">
        <v>20</v>
      </c>
      <c r="F42" s="9">
        <f>J42+K42+L42+M42+N42+O42+P42+Q42+R42+S42</f>
        <v>40</v>
      </c>
      <c r="G42" s="57">
        <f t="shared" ref="G42:G53" si="23">F42-H42-I42</f>
        <v>16</v>
      </c>
      <c r="H42" s="9">
        <v>24</v>
      </c>
      <c r="I42" s="9">
        <v>0</v>
      </c>
      <c r="J42" s="68">
        <v>0</v>
      </c>
      <c r="K42" s="68">
        <v>0</v>
      </c>
      <c r="L42" s="68">
        <v>0</v>
      </c>
      <c r="M42" s="68">
        <v>40</v>
      </c>
      <c r="N42" s="68">
        <v>0</v>
      </c>
      <c r="O42" s="68">
        <v>0</v>
      </c>
      <c r="P42" s="68">
        <v>0</v>
      </c>
      <c r="Q42" s="69">
        <v>0</v>
      </c>
      <c r="R42" s="41"/>
      <c r="S42" s="41"/>
    </row>
    <row r="43" spans="1:21" ht="18" customHeight="1">
      <c r="A43" s="26" t="s">
        <v>59</v>
      </c>
      <c r="B43" s="8" t="s">
        <v>115</v>
      </c>
      <c r="C43" s="48" t="s">
        <v>65</v>
      </c>
      <c r="D43" s="57">
        <f t="shared" si="19"/>
        <v>210</v>
      </c>
      <c r="E43" s="70">
        <v>70</v>
      </c>
      <c r="F43" s="9">
        <f t="shared" si="22"/>
        <v>140</v>
      </c>
      <c r="G43" s="57">
        <f t="shared" si="23"/>
        <v>44</v>
      </c>
      <c r="H43" s="9">
        <v>96</v>
      </c>
      <c r="I43" s="57">
        <v>0</v>
      </c>
      <c r="J43" s="68">
        <v>0</v>
      </c>
      <c r="K43" s="68">
        <v>0</v>
      </c>
      <c r="L43" s="68">
        <v>0</v>
      </c>
      <c r="M43" s="68">
        <v>84</v>
      </c>
      <c r="N43" s="68">
        <v>56</v>
      </c>
      <c r="O43" s="68">
        <v>0</v>
      </c>
      <c r="P43" s="68">
        <v>0</v>
      </c>
      <c r="Q43" s="69">
        <v>0</v>
      </c>
      <c r="R43" s="41"/>
      <c r="S43" s="41"/>
    </row>
    <row r="44" spans="1:21" ht="18" customHeight="1">
      <c r="A44" s="26" t="s">
        <v>60</v>
      </c>
      <c r="B44" s="8" t="s">
        <v>116</v>
      </c>
      <c r="C44" s="48" t="s">
        <v>53</v>
      </c>
      <c r="D44" s="57">
        <f t="shared" si="19"/>
        <v>106</v>
      </c>
      <c r="E44" s="70">
        <v>36</v>
      </c>
      <c r="F44" s="9">
        <f t="shared" si="22"/>
        <v>70</v>
      </c>
      <c r="G44" s="57">
        <f t="shared" si="23"/>
        <v>30</v>
      </c>
      <c r="H44" s="9">
        <v>40</v>
      </c>
      <c r="I44" s="57">
        <v>0</v>
      </c>
      <c r="J44" s="68">
        <v>0</v>
      </c>
      <c r="K44" s="68">
        <v>0</v>
      </c>
      <c r="L44" s="68">
        <v>0</v>
      </c>
      <c r="M44" s="68">
        <v>0</v>
      </c>
      <c r="N44" s="68">
        <v>70</v>
      </c>
      <c r="O44" s="68">
        <v>0</v>
      </c>
      <c r="P44" s="68">
        <v>0</v>
      </c>
      <c r="Q44" s="69">
        <v>0</v>
      </c>
      <c r="R44" s="41"/>
      <c r="S44" s="41"/>
    </row>
    <row r="45" spans="1:21" ht="18" customHeight="1">
      <c r="A45" s="26" t="s">
        <v>61</v>
      </c>
      <c r="B45" s="59" t="s">
        <v>117</v>
      </c>
      <c r="C45" s="48" t="s">
        <v>65</v>
      </c>
      <c r="D45" s="57">
        <f t="shared" si="19"/>
        <v>130</v>
      </c>
      <c r="E45" s="70">
        <v>40</v>
      </c>
      <c r="F45" s="9">
        <f t="shared" si="22"/>
        <v>90</v>
      </c>
      <c r="G45" s="57">
        <f t="shared" si="23"/>
        <v>30</v>
      </c>
      <c r="H45" s="9">
        <v>60</v>
      </c>
      <c r="I45" s="57">
        <v>0</v>
      </c>
      <c r="J45" s="68">
        <v>0</v>
      </c>
      <c r="K45" s="68">
        <v>0</v>
      </c>
      <c r="L45" s="68">
        <v>0</v>
      </c>
      <c r="M45" s="68">
        <v>0</v>
      </c>
      <c r="N45" s="68">
        <v>40</v>
      </c>
      <c r="O45" s="68">
        <v>50</v>
      </c>
      <c r="P45" s="68">
        <v>0</v>
      </c>
      <c r="Q45" s="69">
        <v>0</v>
      </c>
      <c r="R45" s="41"/>
      <c r="S45" s="41"/>
    </row>
    <row r="46" spans="1:21" ht="18" customHeight="1">
      <c r="A46" s="26" t="s">
        <v>62</v>
      </c>
      <c r="B46" s="59" t="s">
        <v>118</v>
      </c>
      <c r="C46" s="48" t="s">
        <v>66</v>
      </c>
      <c r="D46" s="9">
        <f t="shared" si="19"/>
        <v>175</v>
      </c>
      <c r="E46" s="70">
        <v>61</v>
      </c>
      <c r="F46" s="9">
        <f t="shared" si="22"/>
        <v>114</v>
      </c>
      <c r="G46" s="9">
        <f t="shared" si="23"/>
        <v>40</v>
      </c>
      <c r="H46" s="9">
        <v>54</v>
      </c>
      <c r="I46" s="9">
        <v>20</v>
      </c>
      <c r="J46" s="68">
        <v>0</v>
      </c>
      <c r="K46" s="68">
        <v>0</v>
      </c>
      <c r="L46" s="68">
        <v>0</v>
      </c>
      <c r="M46" s="68">
        <v>0</v>
      </c>
      <c r="N46" s="68">
        <v>58</v>
      </c>
      <c r="O46" s="68">
        <v>56</v>
      </c>
      <c r="P46" s="68">
        <v>0</v>
      </c>
      <c r="Q46" s="69">
        <v>0</v>
      </c>
      <c r="R46" s="41"/>
      <c r="S46" s="41"/>
    </row>
    <row r="47" spans="1:21" ht="18" customHeight="1">
      <c r="A47" s="26" t="s">
        <v>79</v>
      </c>
      <c r="B47" s="59" t="s">
        <v>119</v>
      </c>
      <c r="C47" s="48" t="s">
        <v>53</v>
      </c>
      <c r="D47" s="9">
        <f t="shared" si="19"/>
        <v>147</v>
      </c>
      <c r="E47" s="76">
        <v>49</v>
      </c>
      <c r="F47" s="9">
        <f t="shared" si="22"/>
        <v>98</v>
      </c>
      <c r="G47" s="9">
        <f t="shared" si="23"/>
        <v>52</v>
      </c>
      <c r="H47" s="9">
        <v>46</v>
      </c>
      <c r="I47" s="9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98</v>
      </c>
      <c r="P47" s="68">
        <v>0</v>
      </c>
      <c r="Q47" s="69">
        <v>0</v>
      </c>
      <c r="R47" s="41"/>
      <c r="S47" s="41"/>
    </row>
    <row r="48" spans="1:21" ht="18" customHeight="1">
      <c r="A48" s="26" t="s">
        <v>80</v>
      </c>
      <c r="B48" s="59" t="s">
        <v>86</v>
      </c>
      <c r="C48" s="9" t="s">
        <v>53</v>
      </c>
      <c r="D48" s="9">
        <f t="shared" si="19"/>
        <v>120</v>
      </c>
      <c r="E48" s="76">
        <v>40</v>
      </c>
      <c r="F48" s="9">
        <f t="shared" si="22"/>
        <v>80</v>
      </c>
      <c r="G48" s="9">
        <f t="shared" si="23"/>
        <v>32</v>
      </c>
      <c r="H48" s="60">
        <v>48</v>
      </c>
      <c r="I48" s="9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80</v>
      </c>
      <c r="P48" s="68">
        <v>0</v>
      </c>
      <c r="Q48" s="69">
        <v>0</v>
      </c>
      <c r="R48" s="41"/>
      <c r="S48" s="41"/>
    </row>
    <row r="49" spans="1:19" s="14" customFormat="1" ht="36" customHeight="1">
      <c r="A49" s="26" t="s">
        <v>88</v>
      </c>
      <c r="B49" s="11" t="s">
        <v>120</v>
      </c>
      <c r="C49" s="48" t="s">
        <v>65</v>
      </c>
      <c r="D49" s="9">
        <f t="shared" si="19"/>
        <v>165</v>
      </c>
      <c r="E49" s="77">
        <v>55</v>
      </c>
      <c r="F49" s="9">
        <f t="shared" si="22"/>
        <v>110</v>
      </c>
      <c r="G49" s="9">
        <f t="shared" si="23"/>
        <v>54</v>
      </c>
      <c r="H49" s="60">
        <v>56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22</v>
      </c>
      <c r="P49" s="9">
        <v>88</v>
      </c>
      <c r="Q49" s="27">
        <v>0</v>
      </c>
      <c r="R49" s="41"/>
      <c r="S49" s="41"/>
    </row>
    <row r="50" spans="1:19" ht="18" customHeight="1">
      <c r="A50" s="26" t="s">
        <v>89</v>
      </c>
      <c r="B50" s="8" t="s">
        <v>121</v>
      </c>
      <c r="C50" s="9" t="s">
        <v>53</v>
      </c>
      <c r="D50" s="9">
        <f t="shared" si="19"/>
        <v>48</v>
      </c>
      <c r="E50" s="77">
        <v>16</v>
      </c>
      <c r="F50" s="9">
        <f t="shared" si="22"/>
        <v>32</v>
      </c>
      <c r="G50" s="9">
        <f t="shared" si="23"/>
        <v>16</v>
      </c>
      <c r="H50" s="60">
        <v>16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64">
        <v>32</v>
      </c>
      <c r="Q50" s="27">
        <v>0</v>
      </c>
      <c r="R50" s="41"/>
      <c r="S50" s="41"/>
    </row>
    <row r="51" spans="1:19" ht="18" customHeight="1">
      <c r="A51" s="26" t="s">
        <v>104</v>
      </c>
      <c r="B51" s="8" t="s">
        <v>29</v>
      </c>
      <c r="C51" s="48" t="s">
        <v>50</v>
      </c>
      <c r="D51" s="9">
        <f t="shared" si="19"/>
        <v>102</v>
      </c>
      <c r="E51" s="77">
        <v>34</v>
      </c>
      <c r="F51" s="9">
        <f t="shared" si="22"/>
        <v>68</v>
      </c>
      <c r="G51" s="9">
        <f t="shared" si="23"/>
        <v>48</v>
      </c>
      <c r="H51" s="60">
        <v>20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68</v>
      </c>
      <c r="P51" s="9">
        <v>0</v>
      </c>
      <c r="Q51" s="27">
        <v>0</v>
      </c>
      <c r="R51" s="41"/>
      <c r="S51" s="41"/>
    </row>
    <row r="52" spans="1:19" ht="18" customHeight="1">
      <c r="A52" s="26" t="s">
        <v>105</v>
      </c>
      <c r="B52" s="8" t="s">
        <v>122</v>
      </c>
      <c r="C52" s="9" t="s">
        <v>50</v>
      </c>
      <c r="D52" s="9">
        <f t="shared" si="19"/>
        <v>135</v>
      </c>
      <c r="E52" s="77">
        <v>45</v>
      </c>
      <c r="F52" s="9">
        <f>J52+K52+L52+M52+N52+O52+P52+Q52+R52+S52</f>
        <v>90</v>
      </c>
      <c r="G52" s="57">
        <f t="shared" si="23"/>
        <v>40</v>
      </c>
      <c r="H52" s="60">
        <v>50</v>
      </c>
      <c r="I52" s="9">
        <v>0</v>
      </c>
      <c r="J52" s="9">
        <v>0</v>
      </c>
      <c r="K52" s="9">
        <v>0</v>
      </c>
      <c r="L52" s="9">
        <v>90</v>
      </c>
      <c r="M52" s="9">
        <v>0</v>
      </c>
      <c r="N52" s="9">
        <v>0</v>
      </c>
      <c r="O52" s="9">
        <v>0</v>
      </c>
      <c r="P52" s="9">
        <v>0</v>
      </c>
      <c r="Q52" s="27">
        <v>0</v>
      </c>
      <c r="R52" s="41"/>
      <c r="S52" s="41"/>
    </row>
    <row r="53" spans="1:19" ht="18" customHeight="1">
      <c r="A53" s="26" t="s">
        <v>112</v>
      </c>
      <c r="B53" s="8" t="s">
        <v>103</v>
      </c>
      <c r="C53" s="9" t="s">
        <v>53</v>
      </c>
      <c r="D53" s="57">
        <f t="shared" si="19"/>
        <v>93</v>
      </c>
      <c r="E53" s="77">
        <v>31</v>
      </c>
      <c r="F53" s="9">
        <f t="shared" si="22"/>
        <v>62</v>
      </c>
      <c r="G53" s="57">
        <f t="shared" si="23"/>
        <v>24</v>
      </c>
      <c r="H53" s="60">
        <v>38</v>
      </c>
      <c r="I53" s="9">
        <v>0</v>
      </c>
      <c r="J53" s="9">
        <v>0</v>
      </c>
      <c r="K53" s="9">
        <v>0</v>
      </c>
      <c r="L53" s="9">
        <v>62</v>
      </c>
      <c r="M53" s="9">
        <v>0</v>
      </c>
      <c r="N53" s="9">
        <v>0</v>
      </c>
      <c r="O53" s="9">
        <v>0</v>
      </c>
      <c r="P53" s="9">
        <v>0</v>
      </c>
      <c r="Q53" s="27">
        <v>0</v>
      </c>
      <c r="R53" s="40"/>
      <c r="S53" s="40"/>
    </row>
    <row r="54" spans="1:19" s="14" customFormat="1" ht="36" customHeight="1">
      <c r="A54" s="124" t="s">
        <v>51</v>
      </c>
      <c r="B54" s="138" t="s">
        <v>72</v>
      </c>
      <c r="C54" s="126" t="s">
        <v>253</v>
      </c>
      <c r="D54" s="127">
        <f t="shared" ref="D54:Q54" si="24">D55+D59+D63+D67+D72</f>
        <v>2316</v>
      </c>
      <c r="E54" s="127">
        <f t="shared" si="24"/>
        <v>472</v>
      </c>
      <c r="F54" s="127">
        <f t="shared" si="24"/>
        <v>1844</v>
      </c>
      <c r="G54" s="127">
        <f t="shared" si="24"/>
        <v>592</v>
      </c>
      <c r="H54" s="127">
        <f t="shared" si="24"/>
        <v>410</v>
      </c>
      <c r="I54" s="127">
        <f t="shared" si="24"/>
        <v>50</v>
      </c>
      <c r="J54" s="127">
        <f t="shared" si="24"/>
        <v>0</v>
      </c>
      <c r="K54" s="127">
        <f t="shared" si="24"/>
        <v>0</v>
      </c>
      <c r="L54" s="127">
        <f t="shared" si="24"/>
        <v>38</v>
      </c>
      <c r="M54" s="127">
        <f t="shared" si="24"/>
        <v>424</v>
      </c>
      <c r="N54" s="127">
        <f t="shared" si="24"/>
        <v>180</v>
      </c>
      <c r="O54" s="127">
        <f t="shared" si="24"/>
        <v>338</v>
      </c>
      <c r="P54" s="127">
        <f t="shared" si="24"/>
        <v>412</v>
      </c>
      <c r="Q54" s="127">
        <f t="shared" si="24"/>
        <v>452</v>
      </c>
      <c r="R54" s="81"/>
      <c r="S54" s="81"/>
    </row>
    <row r="55" spans="1:19" s="14" customFormat="1" ht="36" customHeight="1">
      <c r="A55" s="139" t="s">
        <v>31</v>
      </c>
      <c r="B55" s="140" t="s">
        <v>123</v>
      </c>
      <c r="C55" s="141" t="s">
        <v>85</v>
      </c>
      <c r="D55" s="142">
        <f t="shared" ref="D55:Q55" si="25">SUM(D56:D58)</f>
        <v>681</v>
      </c>
      <c r="E55" s="143">
        <f>E56+E57</f>
        <v>179</v>
      </c>
      <c r="F55" s="142">
        <f t="shared" si="25"/>
        <v>502</v>
      </c>
      <c r="G55" s="142">
        <f t="shared" si="25"/>
        <v>168</v>
      </c>
      <c r="H55" s="142">
        <f t="shared" si="25"/>
        <v>160</v>
      </c>
      <c r="I55" s="142">
        <f t="shared" si="25"/>
        <v>30</v>
      </c>
      <c r="J55" s="142">
        <f t="shared" si="25"/>
        <v>0</v>
      </c>
      <c r="K55" s="142">
        <f t="shared" si="25"/>
        <v>0</v>
      </c>
      <c r="L55" s="142">
        <f t="shared" si="25"/>
        <v>0</v>
      </c>
      <c r="M55" s="142">
        <f t="shared" si="25"/>
        <v>0</v>
      </c>
      <c r="N55" s="142">
        <f t="shared" si="25"/>
        <v>0</v>
      </c>
      <c r="O55" s="142">
        <f t="shared" si="25"/>
        <v>0</v>
      </c>
      <c r="P55" s="142">
        <f t="shared" si="25"/>
        <v>310</v>
      </c>
      <c r="Q55" s="144">
        <f t="shared" si="25"/>
        <v>192</v>
      </c>
      <c r="R55" s="44"/>
      <c r="S55" s="44"/>
    </row>
    <row r="56" spans="1:19" s="49" customFormat="1" ht="18" customHeight="1">
      <c r="A56" s="26" t="s">
        <v>32</v>
      </c>
      <c r="B56" s="59" t="s">
        <v>124</v>
      </c>
      <c r="C56" s="9" t="s">
        <v>53</v>
      </c>
      <c r="D56" s="9">
        <f t="shared" ref="D56:D58" si="26">E56+F56</f>
        <v>222</v>
      </c>
      <c r="E56" s="70">
        <v>62</v>
      </c>
      <c r="F56" s="9">
        <f t="shared" ref="F56:F57" si="27">J56+K56+L56+M56+N56+O56+P56+Q56+R56+S56</f>
        <v>160</v>
      </c>
      <c r="G56" s="9">
        <f t="shared" ref="G56:G57" si="28">F56-H56-I56</f>
        <v>80</v>
      </c>
      <c r="H56" s="9">
        <v>80</v>
      </c>
      <c r="I56" s="9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160">
        <v>160</v>
      </c>
      <c r="Q56" s="161">
        <v>0</v>
      </c>
      <c r="R56" s="50"/>
      <c r="S56" s="50"/>
    </row>
    <row r="57" spans="1:19" s="49" customFormat="1" ht="36" customHeight="1">
      <c r="A57" s="26" t="s">
        <v>106</v>
      </c>
      <c r="B57" s="59" t="s">
        <v>125</v>
      </c>
      <c r="C57" s="48" t="s">
        <v>66</v>
      </c>
      <c r="D57" s="9">
        <f t="shared" si="26"/>
        <v>315</v>
      </c>
      <c r="E57" s="68">
        <v>117</v>
      </c>
      <c r="F57" s="9">
        <f t="shared" si="27"/>
        <v>198</v>
      </c>
      <c r="G57" s="9">
        <f t="shared" si="28"/>
        <v>88</v>
      </c>
      <c r="H57" s="9">
        <v>80</v>
      </c>
      <c r="I57" s="9">
        <v>30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73">
        <v>150</v>
      </c>
      <c r="Q57" s="74">
        <v>48</v>
      </c>
      <c r="R57" s="50"/>
      <c r="S57" s="50"/>
    </row>
    <row r="58" spans="1:19" s="61" customFormat="1" ht="18" customHeight="1">
      <c r="A58" s="26" t="s">
        <v>87</v>
      </c>
      <c r="B58" s="59" t="s">
        <v>81</v>
      </c>
      <c r="C58" s="48" t="s">
        <v>53</v>
      </c>
      <c r="D58" s="9">
        <f t="shared" si="26"/>
        <v>144</v>
      </c>
      <c r="E58" s="68">
        <v>0</v>
      </c>
      <c r="F58" s="9">
        <f t="shared" ref="F58" si="29">J58+K58+L58+M58+N58+O58+P58+Q58</f>
        <v>144</v>
      </c>
      <c r="G58" s="57">
        <v>0</v>
      </c>
      <c r="H58" s="57">
        <v>0</v>
      </c>
      <c r="I58" s="57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71">
        <v>144</v>
      </c>
      <c r="R58" s="41"/>
      <c r="S58" s="41"/>
    </row>
    <row r="59" spans="1:19" s="14" customFormat="1" ht="36" customHeight="1">
      <c r="A59" s="139" t="s">
        <v>33</v>
      </c>
      <c r="B59" s="140" t="s">
        <v>126</v>
      </c>
      <c r="C59" s="141" t="s">
        <v>85</v>
      </c>
      <c r="D59" s="142">
        <f>SUM(D60:D62)</f>
        <v>471</v>
      </c>
      <c r="E59" s="143">
        <f>E60+E61+E62</f>
        <v>109</v>
      </c>
      <c r="F59" s="142">
        <f>SUM(F60:F62)</f>
        <v>362</v>
      </c>
      <c r="G59" s="142">
        <f>SUM(G60:G62)</f>
        <v>118</v>
      </c>
      <c r="H59" s="142">
        <f>SUM(H60:H62)</f>
        <v>80</v>
      </c>
      <c r="I59" s="142">
        <f>SUM(I60:I62)</f>
        <v>20</v>
      </c>
      <c r="J59" s="142">
        <f t="shared" ref="J59" si="30">SUM(J60:J62)</f>
        <v>0</v>
      </c>
      <c r="K59" s="142">
        <f t="shared" ref="K59:L59" si="31">SUM(K60:K62)</f>
        <v>0</v>
      </c>
      <c r="L59" s="142">
        <f t="shared" si="31"/>
        <v>0</v>
      </c>
      <c r="M59" s="142">
        <f t="shared" ref="M59" si="32">SUM(M60:M62)</f>
        <v>0</v>
      </c>
      <c r="N59" s="142">
        <f t="shared" ref="N59" si="33">SUM(N60:N62)</f>
        <v>0</v>
      </c>
      <c r="O59" s="142">
        <f>SUM(O60:O62)</f>
        <v>0</v>
      </c>
      <c r="P59" s="142">
        <f t="shared" ref="P59:Q59" si="34">SUM(P60:P62)</f>
        <v>102</v>
      </c>
      <c r="Q59" s="142">
        <f t="shared" si="34"/>
        <v>260</v>
      </c>
      <c r="R59" s="44"/>
      <c r="S59" s="44"/>
    </row>
    <row r="60" spans="1:19" s="14" customFormat="1" ht="24" customHeight="1">
      <c r="A60" s="26" t="s">
        <v>34</v>
      </c>
      <c r="B60" s="11" t="s">
        <v>127</v>
      </c>
      <c r="C60" s="67" t="s">
        <v>66</v>
      </c>
      <c r="D60" s="9">
        <f t="shared" ref="D60" si="35">E60+F60</f>
        <v>252</v>
      </c>
      <c r="E60" s="68">
        <v>84</v>
      </c>
      <c r="F60" s="9">
        <f t="shared" ref="F60" si="36">J60+K60+L60+M60+N60+O60+P60+Q60+R60+S60</f>
        <v>168</v>
      </c>
      <c r="G60" s="9">
        <f t="shared" ref="G60" si="37">F60-H60-I60</f>
        <v>68</v>
      </c>
      <c r="H60" s="9">
        <v>80</v>
      </c>
      <c r="I60" s="9">
        <v>20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102</v>
      </c>
      <c r="Q60" s="74">
        <v>66</v>
      </c>
      <c r="R60" s="41"/>
      <c r="S60" s="41"/>
    </row>
    <row r="61" spans="1:19" s="14" customFormat="1" ht="18" customHeight="1">
      <c r="A61" s="26" t="s">
        <v>259</v>
      </c>
      <c r="B61" s="11" t="s">
        <v>235</v>
      </c>
      <c r="C61" s="67" t="s">
        <v>53</v>
      </c>
      <c r="D61" s="9">
        <f t="shared" ref="D61" si="38">E61+F61</f>
        <v>75</v>
      </c>
      <c r="E61" s="9">
        <v>25</v>
      </c>
      <c r="F61" s="9">
        <f t="shared" ref="F61" si="39">J61+K61+L61+M61+N61+O61+P61+Q61+R61+S61</f>
        <v>50</v>
      </c>
      <c r="G61" s="9">
        <f t="shared" ref="G61" si="40">F61-H61-I61</f>
        <v>50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64">
        <v>0</v>
      </c>
      <c r="Q61" s="75">
        <v>50</v>
      </c>
      <c r="R61" s="41"/>
      <c r="S61" s="41"/>
    </row>
    <row r="62" spans="1:19" s="14" customFormat="1" ht="18" customHeight="1">
      <c r="A62" s="26" t="s">
        <v>52</v>
      </c>
      <c r="B62" s="11" t="s">
        <v>90</v>
      </c>
      <c r="C62" s="9" t="s">
        <v>53</v>
      </c>
      <c r="D62" s="9">
        <f t="shared" ref="D62" si="41">E62+F62</f>
        <v>144</v>
      </c>
      <c r="E62" s="9">
        <v>0</v>
      </c>
      <c r="F62" s="9">
        <f t="shared" ref="F62:F75" si="42">J62+K62+L62+M62+N62+O62+P62+Q62+R62+S62</f>
        <v>144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64">
        <v>0</v>
      </c>
      <c r="P62" s="64">
        <v>0</v>
      </c>
      <c r="Q62" s="85">
        <v>144</v>
      </c>
      <c r="R62" s="41"/>
      <c r="S62" s="41"/>
    </row>
    <row r="63" spans="1:19" s="14" customFormat="1" ht="36" customHeight="1">
      <c r="A63" s="139" t="s">
        <v>35</v>
      </c>
      <c r="B63" s="140" t="s">
        <v>128</v>
      </c>
      <c r="C63" s="141" t="s">
        <v>85</v>
      </c>
      <c r="D63" s="142">
        <f t="shared" ref="D63:Q63" si="43">SUM(D64:D66)</f>
        <v>435</v>
      </c>
      <c r="E63" s="143">
        <f t="shared" ref="E63" si="44">E64+E65+E66</f>
        <v>97</v>
      </c>
      <c r="F63" s="142">
        <f t="shared" si="43"/>
        <v>338</v>
      </c>
      <c r="G63" s="142">
        <f t="shared" si="43"/>
        <v>106</v>
      </c>
      <c r="H63" s="142">
        <f t="shared" si="43"/>
        <v>88</v>
      </c>
      <c r="I63" s="142">
        <f t="shared" si="43"/>
        <v>0</v>
      </c>
      <c r="J63" s="142">
        <f t="shared" si="43"/>
        <v>0</v>
      </c>
      <c r="K63" s="142">
        <f t="shared" si="43"/>
        <v>0</v>
      </c>
      <c r="L63" s="142">
        <f t="shared" si="43"/>
        <v>0</v>
      </c>
      <c r="M63" s="142">
        <f t="shared" si="43"/>
        <v>0</v>
      </c>
      <c r="N63" s="142">
        <f t="shared" si="43"/>
        <v>0</v>
      </c>
      <c r="O63" s="142">
        <f t="shared" si="43"/>
        <v>338</v>
      </c>
      <c r="P63" s="142">
        <f t="shared" si="43"/>
        <v>0</v>
      </c>
      <c r="Q63" s="144">
        <f t="shared" si="43"/>
        <v>0</v>
      </c>
      <c r="R63" s="44"/>
      <c r="S63" s="44"/>
    </row>
    <row r="64" spans="1:19" s="14" customFormat="1" ht="18" customHeight="1">
      <c r="A64" s="26" t="s">
        <v>36</v>
      </c>
      <c r="B64" s="11" t="s">
        <v>129</v>
      </c>
      <c r="C64" s="9" t="s">
        <v>252</v>
      </c>
      <c r="D64" s="9">
        <f t="shared" ref="D64:D66" si="45">E64+F64</f>
        <v>171</v>
      </c>
      <c r="E64" s="68">
        <v>57</v>
      </c>
      <c r="F64" s="9">
        <f t="shared" si="42"/>
        <v>114</v>
      </c>
      <c r="G64" s="9">
        <f t="shared" ref="G64:G65" si="46">F64-H64-I64</f>
        <v>64</v>
      </c>
      <c r="H64" s="9">
        <v>50</v>
      </c>
      <c r="I64" s="9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114</v>
      </c>
      <c r="P64" s="68">
        <v>0</v>
      </c>
      <c r="Q64" s="69">
        <v>0</v>
      </c>
      <c r="R64" s="41"/>
      <c r="S64" s="41"/>
    </row>
    <row r="65" spans="1:23" s="14" customFormat="1" ht="36" customHeight="1">
      <c r="A65" s="26" t="s">
        <v>107</v>
      </c>
      <c r="B65" s="11" t="s">
        <v>130</v>
      </c>
      <c r="C65" s="9" t="s">
        <v>252</v>
      </c>
      <c r="D65" s="9">
        <f t="shared" si="45"/>
        <v>120</v>
      </c>
      <c r="E65" s="68">
        <v>40</v>
      </c>
      <c r="F65" s="9">
        <f t="shared" si="42"/>
        <v>80</v>
      </c>
      <c r="G65" s="9">
        <f t="shared" si="46"/>
        <v>42</v>
      </c>
      <c r="H65" s="9">
        <v>38</v>
      </c>
      <c r="I65" s="9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80</v>
      </c>
      <c r="P65" s="68">
        <v>0</v>
      </c>
      <c r="Q65" s="69">
        <v>0</v>
      </c>
      <c r="R65" s="41"/>
      <c r="S65" s="41"/>
    </row>
    <row r="66" spans="1:23" s="14" customFormat="1" ht="18" customHeight="1">
      <c r="A66" s="26" t="s">
        <v>91</v>
      </c>
      <c r="B66" s="11" t="s">
        <v>90</v>
      </c>
      <c r="C66" s="48" t="s">
        <v>53</v>
      </c>
      <c r="D66" s="9">
        <f t="shared" si="45"/>
        <v>144</v>
      </c>
      <c r="E66" s="68">
        <v>0</v>
      </c>
      <c r="F66" s="9">
        <f t="shared" si="42"/>
        <v>144</v>
      </c>
      <c r="G66" s="9">
        <v>0</v>
      </c>
      <c r="H66" s="9">
        <v>0</v>
      </c>
      <c r="I66" s="9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72">
        <v>144</v>
      </c>
      <c r="P66" s="73">
        <v>0</v>
      </c>
      <c r="Q66" s="74">
        <v>0</v>
      </c>
      <c r="R66" s="41"/>
      <c r="S66" s="41"/>
    </row>
    <row r="67" spans="1:23" s="14" customFormat="1" ht="31.5">
      <c r="A67" s="139" t="s">
        <v>92</v>
      </c>
      <c r="B67" s="140" t="s">
        <v>246</v>
      </c>
      <c r="C67" s="141" t="s">
        <v>85</v>
      </c>
      <c r="D67" s="142">
        <f>SUM(D68:D71)</f>
        <v>513</v>
      </c>
      <c r="E67" s="143">
        <f>E68+E69+E70+E71</f>
        <v>51</v>
      </c>
      <c r="F67" s="142">
        <f t="shared" ref="F67:Q67" si="47">SUM(F68:F71)</f>
        <v>462</v>
      </c>
      <c r="G67" s="142">
        <f t="shared" si="47"/>
        <v>56</v>
      </c>
      <c r="H67" s="142">
        <f t="shared" si="47"/>
        <v>46</v>
      </c>
      <c r="I67" s="142">
        <f t="shared" si="47"/>
        <v>0</v>
      </c>
      <c r="J67" s="142">
        <f t="shared" si="47"/>
        <v>0</v>
      </c>
      <c r="K67" s="142">
        <f t="shared" si="47"/>
        <v>0</v>
      </c>
      <c r="L67" s="142">
        <f t="shared" si="47"/>
        <v>38</v>
      </c>
      <c r="M67" s="142">
        <f t="shared" si="47"/>
        <v>424</v>
      </c>
      <c r="N67" s="142">
        <f t="shared" si="47"/>
        <v>0</v>
      </c>
      <c r="O67" s="142">
        <f t="shared" si="47"/>
        <v>0</v>
      </c>
      <c r="P67" s="142">
        <f t="shared" si="47"/>
        <v>0</v>
      </c>
      <c r="Q67" s="144">
        <f t="shared" si="47"/>
        <v>0</v>
      </c>
      <c r="R67" s="44"/>
      <c r="S67" s="44"/>
    </row>
    <row r="68" spans="1:23" s="14" customFormat="1" ht="18" customHeight="1">
      <c r="A68" s="26" t="s">
        <v>93</v>
      </c>
      <c r="B68" s="62" t="s">
        <v>131</v>
      </c>
      <c r="C68" s="63" t="s">
        <v>53</v>
      </c>
      <c r="D68" s="9">
        <f>E68+F68</f>
        <v>57</v>
      </c>
      <c r="E68" s="68">
        <v>19</v>
      </c>
      <c r="F68" s="9">
        <f t="shared" si="42"/>
        <v>38</v>
      </c>
      <c r="G68" s="9">
        <f>F68-H68</f>
        <v>28</v>
      </c>
      <c r="H68" s="9">
        <v>10</v>
      </c>
      <c r="I68" s="9">
        <v>0</v>
      </c>
      <c r="J68" s="68">
        <v>0</v>
      </c>
      <c r="K68" s="68">
        <v>0</v>
      </c>
      <c r="L68" s="68">
        <v>38</v>
      </c>
      <c r="M68" s="68">
        <v>0</v>
      </c>
      <c r="N68" s="68">
        <v>0</v>
      </c>
      <c r="O68" s="68">
        <v>0</v>
      </c>
      <c r="P68" s="68">
        <v>0</v>
      </c>
      <c r="Q68" s="69">
        <v>0</v>
      </c>
      <c r="R68" s="44"/>
      <c r="S68" s="44"/>
    </row>
    <row r="69" spans="1:23" s="14" customFormat="1" ht="18" customHeight="1">
      <c r="A69" s="26" t="s">
        <v>94</v>
      </c>
      <c r="B69" s="62" t="s">
        <v>244</v>
      </c>
      <c r="C69" s="66" t="s">
        <v>53</v>
      </c>
      <c r="D69" s="9">
        <f>E69+F69</f>
        <v>96</v>
      </c>
      <c r="E69" s="68">
        <v>32</v>
      </c>
      <c r="F69" s="9">
        <f t="shared" si="42"/>
        <v>64</v>
      </c>
      <c r="G69" s="9">
        <f>F69-H69</f>
        <v>28</v>
      </c>
      <c r="H69" s="9">
        <v>36</v>
      </c>
      <c r="I69" s="9">
        <v>0</v>
      </c>
      <c r="J69" s="68">
        <v>0</v>
      </c>
      <c r="K69" s="68">
        <v>0</v>
      </c>
      <c r="L69" s="68">
        <v>0</v>
      </c>
      <c r="M69" s="68">
        <v>64</v>
      </c>
      <c r="N69" s="68">
        <v>0</v>
      </c>
      <c r="O69" s="68">
        <v>0</v>
      </c>
      <c r="P69" s="68">
        <v>0</v>
      </c>
      <c r="Q69" s="69">
        <v>0</v>
      </c>
      <c r="R69" s="41"/>
      <c r="S69" s="41"/>
      <c r="T69" s="14" t="s">
        <v>84</v>
      </c>
    </row>
    <row r="70" spans="1:23" s="14" customFormat="1" ht="18" customHeight="1">
      <c r="A70" s="26" t="s">
        <v>132</v>
      </c>
      <c r="B70" s="11" t="s">
        <v>82</v>
      </c>
      <c r="C70" s="9" t="s">
        <v>252</v>
      </c>
      <c r="D70" s="9">
        <f>E70+F70</f>
        <v>252</v>
      </c>
      <c r="E70" s="68">
        <v>0</v>
      </c>
      <c r="F70" s="9">
        <f t="shared" si="42"/>
        <v>252</v>
      </c>
      <c r="G70" s="9">
        <v>0</v>
      </c>
      <c r="H70" s="9">
        <v>0</v>
      </c>
      <c r="I70" s="9">
        <v>0</v>
      </c>
      <c r="J70" s="68">
        <v>0</v>
      </c>
      <c r="K70" s="68">
        <v>0</v>
      </c>
      <c r="L70" s="73">
        <v>0</v>
      </c>
      <c r="M70" s="72">
        <v>252</v>
      </c>
      <c r="N70" s="68">
        <v>0</v>
      </c>
      <c r="O70" s="68">
        <v>0</v>
      </c>
      <c r="P70" s="73">
        <v>0</v>
      </c>
      <c r="Q70" s="74">
        <v>0</v>
      </c>
      <c r="R70" s="41"/>
      <c r="S70" s="41"/>
      <c r="T70" s="14">
        <f>SUM(D71,D70,D66,D62,D58:D58,D74,D75)/36</f>
        <v>25</v>
      </c>
    </row>
    <row r="71" spans="1:23" ht="18" customHeight="1">
      <c r="A71" s="23" t="s">
        <v>95</v>
      </c>
      <c r="B71" s="8" t="s">
        <v>90</v>
      </c>
      <c r="C71" s="9" t="s">
        <v>252</v>
      </c>
      <c r="D71" s="9">
        <f>E71+F71</f>
        <v>108</v>
      </c>
      <c r="E71" s="9">
        <v>0</v>
      </c>
      <c r="F71" s="9">
        <f t="shared" si="42"/>
        <v>108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65">
        <v>108</v>
      </c>
      <c r="N71" s="9">
        <v>0</v>
      </c>
      <c r="O71" s="9">
        <v>0</v>
      </c>
      <c r="P71" s="64">
        <v>0</v>
      </c>
      <c r="Q71" s="75">
        <v>0</v>
      </c>
      <c r="R71" s="40"/>
      <c r="S71" s="40"/>
    </row>
    <row r="72" spans="1:23" ht="54" customHeight="1">
      <c r="A72" s="139" t="s">
        <v>215</v>
      </c>
      <c r="B72" s="140" t="s">
        <v>247</v>
      </c>
      <c r="C72" s="141" t="s">
        <v>85</v>
      </c>
      <c r="D72" s="142">
        <f>SUM(D73:D75)</f>
        <v>216</v>
      </c>
      <c r="E72" s="143">
        <f>E73+E74+E75</f>
        <v>36</v>
      </c>
      <c r="F72" s="142">
        <f t="shared" ref="F72:Q72" si="48">SUM(F73:F75)</f>
        <v>180</v>
      </c>
      <c r="G72" s="142">
        <f t="shared" si="48"/>
        <v>144</v>
      </c>
      <c r="H72" s="142">
        <f t="shared" si="48"/>
        <v>36</v>
      </c>
      <c r="I72" s="142">
        <f t="shared" si="48"/>
        <v>0</v>
      </c>
      <c r="J72" s="142">
        <f t="shared" si="48"/>
        <v>0</v>
      </c>
      <c r="K72" s="142">
        <f t="shared" si="48"/>
        <v>0</v>
      </c>
      <c r="L72" s="142">
        <f t="shared" si="48"/>
        <v>0</v>
      </c>
      <c r="M72" s="142">
        <f t="shared" si="48"/>
        <v>0</v>
      </c>
      <c r="N72" s="142">
        <f t="shared" si="48"/>
        <v>180</v>
      </c>
      <c r="O72" s="142">
        <f t="shared" si="48"/>
        <v>0</v>
      </c>
      <c r="P72" s="142">
        <f t="shared" si="48"/>
        <v>0</v>
      </c>
      <c r="Q72" s="142">
        <f t="shared" si="48"/>
        <v>0</v>
      </c>
      <c r="R72" s="40"/>
      <c r="S72" s="40"/>
    </row>
    <row r="73" spans="1:23" ht="18" customHeight="1">
      <c r="A73" s="26" t="s">
        <v>216</v>
      </c>
      <c r="B73" s="62" t="s">
        <v>243</v>
      </c>
      <c r="C73" s="9" t="s">
        <v>53</v>
      </c>
      <c r="D73" s="9">
        <f>E73+F73</f>
        <v>108</v>
      </c>
      <c r="E73" s="68">
        <v>36</v>
      </c>
      <c r="F73" s="9">
        <f>J73+K73+L73+M73+N73+O73+P73+Q73</f>
        <v>72</v>
      </c>
      <c r="G73" s="9">
        <f>F73-H73</f>
        <v>36</v>
      </c>
      <c r="H73" s="9">
        <v>36</v>
      </c>
      <c r="I73" s="9">
        <v>0</v>
      </c>
      <c r="J73" s="68">
        <v>0</v>
      </c>
      <c r="K73" s="68">
        <v>0</v>
      </c>
      <c r="L73" s="68">
        <v>0</v>
      </c>
      <c r="M73" s="68">
        <v>0</v>
      </c>
      <c r="N73" s="68">
        <v>72</v>
      </c>
      <c r="O73" s="68">
        <v>0</v>
      </c>
      <c r="P73" s="68">
        <v>0</v>
      </c>
      <c r="Q73" s="69">
        <v>0</v>
      </c>
      <c r="R73" s="40"/>
      <c r="S73" s="40"/>
    </row>
    <row r="74" spans="1:23" ht="18" customHeight="1">
      <c r="A74" s="26" t="s">
        <v>217</v>
      </c>
      <c r="B74" s="62" t="s">
        <v>82</v>
      </c>
      <c r="C74" s="9" t="s">
        <v>252</v>
      </c>
      <c r="D74" s="9">
        <f t="shared" ref="D74" si="49">E74+F74</f>
        <v>36</v>
      </c>
      <c r="E74" s="68">
        <v>0</v>
      </c>
      <c r="F74" s="9">
        <f t="shared" ref="F74" si="50">J74+K74+L74+M74+N74+O74+P74+Q74+R74+S74</f>
        <v>36</v>
      </c>
      <c r="G74" s="9">
        <f t="shared" ref="G74" si="51">F74-H74</f>
        <v>36</v>
      </c>
      <c r="H74" s="9">
        <v>0</v>
      </c>
      <c r="I74" s="9">
        <v>0</v>
      </c>
      <c r="J74" s="68">
        <v>0</v>
      </c>
      <c r="K74" s="68">
        <v>0</v>
      </c>
      <c r="L74" s="68">
        <v>0</v>
      </c>
      <c r="M74" s="68">
        <v>0</v>
      </c>
      <c r="N74" s="72">
        <v>36</v>
      </c>
      <c r="O74" s="68">
        <v>0</v>
      </c>
      <c r="P74" s="68">
        <v>0</v>
      </c>
      <c r="Q74" s="69">
        <v>0</v>
      </c>
      <c r="R74" s="58"/>
      <c r="S74" s="58"/>
    </row>
    <row r="75" spans="1:23" ht="18" customHeight="1" thickBot="1">
      <c r="A75" s="26" t="s">
        <v>240</v>
      </c>
      <c r="B75" s="62" t="s">
        <v>90</v>
      </c>
      <c r="C75" s="9" t="s">
        <v>252</v>
      </c>
      <c r="D75" s="9">
        <f t="shared" ref="D75" si="52">E75+F75</f>
        <v>72</v>
      </c>
      <c r="E75" s="68">
        <v>0</v>
      </c>
      <c r="F75" s="9">
        <f t="shared" si="42"/>
        <v>72</v>
      </c>
      <c r="G75" s="9">
        <f t="shared" ref="G75" si="53">F75-H75</f>
        <v>72</v>
      </c>
      <c r="H75" s="9">
        <v>0</v>
      </c>
      <c r="I75" s="9">
        <v>0</v>
      </c>
      <c r="J75" s="68">
        <v>0</v>
      </c>
      <c r="K75" s="68">
        <v>0</v>
      </c>
      <c r="L75" s="73">
        <v>0</v>
      </c>
      <c r="M75" s="73">
        <v>0</v>
      </c>
      <c r="N75" s="72">
        <v>72</v>
      </c>
      <c r="O75" s="68">
        <v>0</v>
      </c>
      <c r="P75" s="73">
        <v>0</v>
      </c>
      <c r="Q75" s="74">
        <v>0</v>
      </c>
      <c r="R75" s="40"/>
      <c r="S75" s="40"/>
    </row>
    <row r="76" spans="1:23" ht="16.5" thickBot="1">
      <c r="A76" s="145" t="s">
        <v>45</v>
      </c>
      <c r="B76" s="146" t="s">
        <v>48</v>
      </c>
      <c r="C76" s="155" t="s">
        <v>53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8"/>
      <c r="Q76" s="149" t="s">
        <v>133</v>
      </c>
      <c r="R76" s="46"/>
      <c r="S76" s="43"/>
    </row>
    <row r="77" spans="1:23" ht="16.5" thickBot="1">
      <c r="A77" s="150" t="s">
        <v>46</v>
      </c>
      <c r="B77" s="151" t="s">
        <v>0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3"/>
      <c r="P77" s="152"/>
      <c r="Q77" s="154" t="s">
        <v>134</v>
      </c>
      <c r="R77" s="46"/>
      <c r="S77" s="43"/>
    </row>
    <row r="78" spans="1:23" ht="16.5" thickBot="1">
      <c r="A78" s="175" t="s">
        <v>1</v>
      </c>
      <c r="B78" s="176"/>
      <c r="C78" s="10"/>
      <c r="D78" s="10">
        <f t="shared" ref="D78:Q78" si="54">D7+D27+D33+D36</f>
        <v>7488</v>
      </c>
      <c r="E78" s="10">
        <f t="shared" si="54"/>
        <v>2196</v>
      </c>
      <c r="F78" s="10">
        <f t="shared" si="54"/>
        <v>5292</v>
      </c>
      <c r="G78" s="10">
        <f t="shared" si="54"/>
        <v>2274</v>
      </c>
      <c r="H78" s="10">
        <f t="shared" si="54"/>
        <v>2156</v>
      </c>
      <c r="I78" s="10">
        <f t="shared" si="54"/>
        <v>70</v>
      </c>
      <c r="J78" s="10">
        <f t="shared" si="54"/>
        <v>612</v>
      </c>
      <c r="K78" s="10">
        <f t="shared" si="54"/>
        <v>792</v>
      </c>
      <c r="L78" s="87">
        <f t="shared" si="54"/>
        <v>576</v>
      </c>
      <c r="M78" s="87">
        <f t="shared" si="54"/>
        <v>828</v>
      </c>
      <c r="N78" s="87">
        <f t="shared" si="54"/>
        <v>576</v>
      </c>
      <c r="O78" s="87">
        <f t="shared" si="54"/>
        <v>828</v>
      </c>
      <c r="P78" s="87">
        <f t="shared" si="54"/>
        <v>576</v>
      </c>
      <c r="Q78" s="87">
        <f t="shared" si="54"/>
        <v>504</v>
      </c>
      <c r="R78" s="45"/>
      <c r="S78" s="45"/>
      <c r="T78">
        <f>SUM(J78:Q78)</f>
        <v>5292</v>
      </c>
    </row>
    <row r="79" spans="1:23" ht="24" customHeight="1">
      <c r="A79" s="210" t="s">
        <v>245</v>
      </c>
      <c r="B79" s="211"/>
      <c r="C79" s="211"/>
      <c r="D79" s="211"/>
      <c r="E79" s="212"/>
      <c r="F79" s="222" t="s">
        <v>1</v>
      </c>
      <c r="G79" s="177" t="s">
        <v>37</v>
      </c>
      <c r="H79" s="177"/>
      <c r="I79" s="177"/>
      <c r="J79" s="52">
        <f>SUM(J9:J20,J22:J24,J26)</f>
        <v>612</v>
      </c>
      <c r="K79" s="52">
        <f>SUM(K9:K20,K22:K24,K26)</f>
        <v>792</v>
      </c>
      <c r="L79" s="106">
        <f t="shared" ref="L79:O79" si="55">SUM(L28:L32,L34:L35,L38:L53,L56:L57,L60:L61,L64:L65,L68:L69,L73)</f>
        <v>576</v>
      </c>
      <c r="M79" s="106">
        <f t="shared" si="55"/>
        <v>468</v>
      </c>
      <c r="N79" s="106">
        <f t="shared" si="55"/>
        <v>468</v>
      </c>
      <c r="O79" s="106">
        <f t="shared" si="55"/>
        <v>684</v>
      </c>
      <c r="P79" s="106">
        <f>SUM(P28:P32,P34:P35,P38:P53,P56:P57,P60:P61,P64:P65,P68:P69,P73)</f>
        <v>576</v>
      </c>
      <c r="Q79" s="106">
        <f>SUM(Q28:Q32,Q34:Q35,Q38:Q53,Q56:Q57,Q60:Q61,Q64:Q65,Q68:Q69,Q73)</f>
        <v>216</v>
      </c>
      <c r="R79" s="40"/>
      <c r="S79" s="225" t="s">
        <v>224</v>
      </c>
      <c r="T79" s="225"/>
      <c r="U79" s="225"/>
      <c r="V79" s="225"/>
      <c r="W79" s="225"/>
    </row>
    <row r="80" spans="1:23" ht="17.25" customHeight="1">
      <c r="A80" s="181" t="s">
        <v>0</v>
      </c>
      <c r="B80" s="182"/>
      <c r="C80" s="182"/>
      <c r="D80" s="182"/>
      <c r="E80" s="183"/>
      <c r="F80" s="223"/>
      <c r="G80" s="178" t="s">
        <v>38</v>
      </c>
      <c r="H80" s="178"/>
      <c r="I80" s="178"/>
      <c r="J80" s="9">
        <f>SUM(J70)</f>
        <v>0</v>
      </c>
      <c r="K80" s="9">
        <f t="shared" ref="K80" si="56">SUM(K70)</f>
        <v>0</v>
      </c>
      <c r="L80" s="9">
        <f>SUM(L70,L75)</f>
        <v>0</v>
      </c>
      <c r="M80" s="9">
        <f t="shared" ref="M80:Q80" si="57">SUM(M70,M75)</f>
        <v>252</v>
      </c>
      <c r="N80" s="9">
        <f>SUM(N70,N74)</f>
        <v>36</v>
      </c>
      <c r="O80" s="9">
        <f t="shared" si="57"/>
        <v>0</v>
      </c>
      <c r="P80" s="9">
        <f t="shared" si="57"/>
        <v>0</v>
      </c>
      <c r="Q80" s="9">
        <f t="shared" si="57"/>
        <v>0</v>
      </c>
      <c r="R80" s="40"/>
      <c r="S80" s="56">
        <f>(H78+I78+1044)/(F78+144)</f>
        <v>0.60154525386313462</v>
      </c>
    </row>
    <row r="81" spans="1:19" ht="30" customHeight="1">
      <c r="A81" s="214" t="s">
        <v>73</v>
      </c>
      <c r="B81" s="215"/>
      <c r="C81" s="215"/>
      <c r="D81" s="215"/>
      <c r="E81" s="216"/>
      <c r="F81" s="223"/>
      <c r="G81" s="178" t="s">
        <v>230</v>
      </c>
      <c r="H81" s="178"/>
      <c r="I81" s="178"/>
      <c r="J81" s="9">
        <f>SUM(J58,J62,J66,J71)</f>
        <v>0</v>
      </c>
      <c r="K81" s="9">
        <f>SUM(K58,K62,K66,K71)</f>
        <v>0</v>
      </c>
      <c r="L81" s="9">
        <f>SUM(L58,L62,L66,L71)</f>
        <v>0</v>
      </c>
      <c r="M81" s="9">
        <f>SUM(M58,M62,M66,M71)</f>
        <v>108</v>
      </c>
      <c r="N81" s="9">
        <f>SUM(N70,N75)</f>
        <v>72</v>
      </c>
      <c r="O81" s="9">
        <f>SUM(O58,O62,O66,O71)</f>
        <v>144</v>
      </c>
      <c r="P81" s="9">
        <f>SUM(P58,P62,P66,P71)</f>
        <v>0</v>
      </c>
      <c r="Q81" s="27">
        <f>SUM(Q58,Q62,Q66,Q71)</f>
        <v>288</v>
      </c>
      <c r="R81" s="41"/>
      <c r="S81" s="41"/>
    </row>
    <row r="82" spans="1:19" ht="16.5" customHeight="1">
      <c r="A82" s="219" t="s">
        <v>288</v>
      </c>
      <c r="B82" s="220"/>
      <c r="C82" s="220"/>
      <c r="D82" s="220"/>
      <c r="E82" s="221"/>
      <c r="F82" s="223"/>
      <c r="G82" s="218" t="s">
        <v>39</v>
      </c>
      <c r="H82" s="218"/>
      <c r="I82" s="218"/>
      <c r="J82" s="156">
        <v>0</v>
      </c>
      <c r="K82" s="156">
        <v>3</v>
      </c>
      <c r="L82" s="156">
        <v>2</v>
      </c>
      <c r="M82" s="156">
        <v>2</v>
      </c>
      <c r="N82" s="156">
        <v>1</v>
      </c>
      <c r="O82" s="156">
        <v>2</v>
      </c>
      <c r="P82" s="156">
        <v>1</v>
      </c>
      <c r="Q82" s="158">
        <v>2</v>
      </c>
      <c r="R82" s="40"/>
      <c r="S82" s="40"/>
    </row>
    <row r="83" spans="1:19" ht="14.25" customHeight="1">
      <c r="A83" s="219" t="s">
        <v>289</v>
      </c>
      <c r="B83" s="220"/>
      <c r="C83" s="220"/>
      <c r="D83" s="220"/>
      <c r="E83" s="221"/>
      <c r="F83" s="223"/>
      <c r="G83" s="218" t="s">
        <v>40</v>
      </c>
      <c r="H83" s="218"/>
      <c r="I83" s="218"/>
      <c r="J83" s="156">
        <v>1</v>
      </c>
      <c r="K83" s="156">
        <v>10</v>
      </c>
      <c r="L83" s="156">
        <v>4</v>
      </c>
      <c r="M83" s="156">
        <v>5</v>
      </c>
      <c r="N83" s="156">
        <v>4</v>
      </c>
      <c r="O83" s="156">
        <v>6</v>
      </c>
      <c r="P83" s="156">
        <v>2</v>
      </c>
      <c r="Q83" s="158">
        <v>6</v>
      </c>
      <c r="R83" s="40"/>
      <c r="S83" s="40"/>
    </row>
    <row r="84" spans="1:19" ht="16.5" customHeight="1" thickBot="1">
      <c r="A84" s="179" t="s">
        <v>290</v>
      </c>
      <c r="B84" s="180"/>
      <c r="C84" s="180"/>
      <c r="D84" s="180"/>
      <c r="E84" s="180"/>
      <c r="F84" s="224"/>
      <c r="G84" s="172" t="s">
        <v>41</v>
      </c>
      <c r="H84" s="172"/>
      <c r="I84" s="172"/>
      <c r="J84" s="157">
        <v>0</v>
      </c>
      <c r="K84" s="157">
        <v>1</v>
      </c>
      <c r="L84" s="157">
        <v>0</v>
      </c>
      <c r="M84" s="157">
        <v>1</v>
      </c>
      <c r="N84" s="157">
        <v>0</v>
      </c>
      <c r="O84" s="157">
        <v>1</v>
      </c>
      <c r="P84" s="157">
        <v>0</v>
      </c>
      <c r="Q84" s="159">
        <v>0</v>
      </c>
      <c r="R84" s="40"/>
      <c r="S84" s="82"/>
    </row>
    <row r="85" spans="1:19">
      <c r="J85" s="217"/>
      <c r="K85" s="217"/>
      <c r="L85" s="217"/>
      <c r="M85" s="217"/>
      <c r="N85" s="217"/>
      <c r="O85" s="217"/>
      <c r="P85" s="217"/>
      <c r="Q85" s="217"/>
      <c r="R85" s="34"/>
      <c r="S85" s="36"/>
    </row>
    <row r="86" spans="1:19">
      <c r="R86" s="36"/>
      <c r="S86" s="36"/>
    </row>
    <row r="87" spans="1:19" ht="15">
      <c r="L87" s="171"/>
      <c r="M87" s="171"/>
      <c r="N87" s="171"/>
      <c r="O87" s="171"/>
      <c r="P87" s="171"/>
      <c r="Q87" s="171"/>
      <c r="R87" s="47"/>
      <c r="S87" s="36"/>
    </row>
  </sheetData>
  <sheetProtection password="CEF7" sheet="1" objects="1" scenarios="1" selectLockedCells="1" selectUnlockedCells="1"/>
  <mergeCells count="54">
    <mergeCell ref="S79:W79"/>
    <mergeCell ref="T32:U32"/>
    <mergeCell ref="M4:M5"/>
    <mergeCell ref="L4:L5"/>
    <mergeCell ref="R3:S3"/>
    <mergeCell ref="R4:R5"/>
    <mergeCell ref="S4:S5"/>
    <mergeCell ref="N4:N5"/>
    <mergeCell ref="T27:U27"/>
    <mergeCell ref="T29:U29"/>
    <mergeCell ref="T7:U7"/>
    <mergeCell ref="T8:U8"/>
    <mergeCell ref="T21:U21"/>
    <mergeCell ref="T25:U25"/>
    <mergeCell ref="T31:U31"/>
    <mergeCell ref="P85:Q85"/>
    <mergeCell ref="G82:I82"/>
    <mergeCell ref="A83:E83"/>
    <mergeCell ref="G83:I83"/>
    <mergeCell ref="L85:M85"/>
    <mergeCell ref="J85:K85"/>
    <mergeCell ref="N85:O85"/>
    <mergeCell ref="F79:F84"/>
    <mergeCell ref="A82:E82"/>
    <mergeCell ref="A2:A5"/>
    <mergeCell ref="G81:I81"/>
    <mergeCell ref="J3:K3"/>
    <mergeCell ref="F3:I3"/>
    <mergeCell ref="B2:B5"/>
    <mergeCell ref="C2:C5"/>
    <mergeCell ref="D3:D5"/>
    <mergeCell ref="E3:E5"/>
    <mergeCell ref="D2:I2"/>
    <mergeCell ref="A79:E79"/>
    <mergeCell ref="J4:J5"/>
    <mergeCell ref="K4:K5"/>
    <mergeCell ref="G4:I4"/>
    <mergeCell ref="A81:E81"/>
    <mergeCell ref="A1:Q1"/>
    <mergeCell ref="L87:Q87"/>
    <mergeCell ref="G84:I84"/>
    <mergeCell ref="L3:M3"/>
    <mergeCell ref="A78:B78"/>
    <mergeCell ref="G79:I79"/>
    <mergeCell ref="G80:I80"/>
    <mergeCell ref="A84:E84"/>
    <mergeCell ref="A80:E80"/>
    <mergeCell ref="P4:P5"/>
    <mergeCell ref="Q4:Q5"/>
    <mergeCell ref="N3:O3"/>
    <mergeCell ref="P3:Q3"/>
    <mergeCell ref="O4:O5"/>
    <mergeCell ref="J2:Q2"/>
    <mergeCell ref="F4:F5"/>
  </mergeCells>
  <phoneticPr fontId="2" type="noConversion"/>
  <conditionalFormatting sqref="T28:V28 T30:W30">
    <cfRule type="cellIs" dxfId="1" priority="5" stopIfTrue="1" operator="notEqual">
      <formula>36</formula>
    </cfRule>
  </conditionalFormatting>
  <conditionalFormatting sqref="D78">
    <cfRule type="cellIs" dxfId="0" priority="2" operator="notEqual">
      <formula>7488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8" fitToHeight="2" orientation="landscape" horizontalDpi="4294967294" r:id="rId1"/>
  <headerFooter alignWithMargins="0"/>
  <rowBreaks count="1" manualBreakCount="1">
    <brk id="4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4"/>
  <sheetViews>
    <sheetView zoomScale="70" zoomScaleNormal="70" zoomScaleSheetLayoutView="80" workbookViewId="0">
      <selection sqref="A1:BA1"/>
    </sheetView>
  </sheetViews>
  <sheetFormatPr defaultRowHeight="12.75"/>
  <cols>
    <col min="1" max="1" width="3.7109375" customWidth="1"/>
    <col min="2" max="53" width="3.28515625" customWidth="1"/>
    <col min="54" max="54" width="5.710937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31" t="s">
        <v>135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 t="s">
        <v>136</v>
      </c>
      <c r="BC1" s="231"/>
      <c r="BD1" s="231"/>
      <c r="BE1" s="231"/>
      <c r="BF1" s="231"/>
      <c r="BG1" s="231"/>
      <c r="BH1" s="231"/>
      <c r="BI1" s="231"/>
      <c r="BJ1" s="231"/>
      <c r="BK1" s="231"/>
      <c r="BL1" s="231"/>
    </row>
    <row r="2" spans="1:64">
      <c r="A2" s="88"/>
      <c r="B2" s="88"/>
      <c r="C2" s="88"/>
      <c r="D2" s="88"/>
      <c r="E2" s="88"/>
      <c r="F2" s="89"/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64">
      <c r="A3" s="88"/>
      <c r="B3" s="88"/>
      <c r="C3" s="88"/>
      <c r="D3" s="88"/>
      <c r="E3" s="88"/>
      <c r="F3" s="89"/>
      <c r="G3" s="90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64" ht="39.950000000000003" customHeight="1">
      <c r="A4" s="232" t="s">
        <v>137</v>
      </c>
      <c r="B4" s="235" t="s">
        <v>138</v>
      </c>
      <c r="C4" s="236"/>
      <c r="D4" s="236"/>
      <c r="E4" s="237"/>
      <c r="F4" s="238" t="s">
        <v>139</v>
      </c>
      <c r="G4" s="241" t="s">
        <v>140</v>
      </c>
      <c r="H4" s="241"/>
      <c r="I4" s="241"/>
      <c r="J4" s="238" t="s">
        <v>141</v>
      </c>
      <c r="K4" s="241" t="s">
        <v>142</v>
      </c>
      <c r="L4" s="241"/>
      <c r="M4" s="241"/>
      <c r="N4" s="238" t="s">
        <v>143</v>
      </c>
      <c r="O4" s="241" t="s">
        <v>144</v>
      </c>
      <c r="P4" s="241"/>
      <c r="Q4" s="241"/>
      <c r="R4" s="241"/>
      <c r="S4" s="238" t="s">
        <v>145</v>
      </c>
      <c r="T4" s="241" t="s">
        <v>146</v>
      </c>
      <c r="U4" s="241"/>
      <c r="V4" s="241"/>
      <c r="W4" s="238" t="s">
        <v>147</v>
      </c>
      <c r="X4" s="241" t="s">
        <v>148</v>
      </c>
      <c r="Y4" s="241"/>
      <c r="Z4" s="241"/>
      <c r="AA4" s="238" t="s">
        <v>149</v>
      </c>
      <c r="AB4" s="241" t="s">
        <v>150</v>
      </c>
      <c r="AC4" s="241"/>
      <c r="AD4" s="241"/>
      <c r="AE4" s="241"/>
      <c r="AF4" s="238" t="s">
        <v>151</v>
      </c>
      <c r="AG4" s="241" t="s">
        <v>152</v>
      </c>
      <c r="AH4" s="241"/>
      <c r="AI4" s="241"/>
      <c r="AJ4" s="238" t="s">
        <v>153</v>
      </c>
      <c r="AK4" s="235" t="s">
        <v>154</v>
      </c>
      <c r="AL4" s="242"/>
      <c r="AM4" s="242"/>
      <c r="AN4" s="243"/>
      <c r="AO4" s="241" t="s">
        <v>155</v>
      </c>
      <c r="AP4" s="241"/>
      <c r="AQ4" s="241"/>
      <c r="AR4" s="241"/>
      <c r="AS4" s="238" t="s">
        <v>156</v>
      </c>
      <c r="AT4" s="235" t="s">
        <v>157</v>
      </c>
      <c r="AU4" s="242"/>
      <c r="AV4" s="242"/>
      <c r="AW4" s="238" t="s">
        <v>158</v>
      </c>
      <c r="AX4" s="235" t="s">
        <v>159</v>
      </c>
      <c r="AY4" s="242"/>
      <c r="AZ4" s="242"/>
      <c r="BA4" s="242"/>
      <c r="BB4" s="244" t="s">
        <v>137</v>
      </c>
      <c r="BC4" s="246" t="s">
        <v>160</v>
      </c>
      <c r="BD4" s="247"/>
      <c r="BE4" s="250" t="s">
        <v>161</v>
      </c>
      <c r="BF4" s="251"/>
      <c r="BG4" s="251"/>
      <c r="BH4" s="251"/>
      <c r="BI4" s="252" t="s">
        <v>162</v>
      </c>
      <c r="BJ4" s="255" t="s">
        <v>163</v>
      </c>
      <c r="BK4" s="258" t="s">
        <v>164</v>
      </c>
      <c r="BL4" s="258" t="s">
        <v>165</v>
      </c>
    </row>
    <row r="5" spans="1:64" ht="30" customHeight="1">
      <c r="A5" s="233"/>
      <c r="B5" s="238" t="s">
        <v>166</v>
      </c>
      <c r="C5" s="238" t="s">
        <v>167</v>
      </c>
      <c r="D5" s="238" t="s">
        <v>168</v>
      </c>
      <c r="E5" s="238" t="s">
        <v>169</v>
      </c>
      <c r="F5" s="239"/>
      <c r="G5" s="238" t="s">
        <v>170</v>
      </c>
      <c r="H5" s="238" t="s">
        <v>171</v>
      </c>
      <c r="I5" s="238" t="s">
        <v>172</v>
      </c>
      <c r="J5" s="239"/>
      <c r="K5" s="238" t="s">
        <v>173</v>
      </c>
      <c r="L5" s="238" t="s">
        <v>174</v>
      </c>
      <c r="M5" s="238" t="s">
        <v>175</v>
      </c>
      <c r="N5" s="239"/>
      <c r="O5" s="238" t="s">
        <v>166</v>
      </c>
      <c r="P5" s="238" t="s">
        <v>167</v>
      </c>
      <c r="Q5" s="238" t="s">
        <v>168</v>
      </c>
      <c r="R5" s="238" t="s">
        <v>169</v>
      </c>
      <c r="S5" s="239"/>
      <c r="T5" s="238" t="s">
        <v>176</v>
      </c>
      <c r="U5" s="238" t="s">
        <v>177</v>
      </c>
      <c r="V5" s="238" t="s">
        <v>178</v>
      </c>
      <c r="W5" s="239"/>
      <c r="X5" s="238" t="s">
        <v>179</v>
      </c>
      <c r="Y5" s="238" t="s">
        <v>180</v>
      </c>
      <c r="Z5" s="238" t="s">
        <v>181</v>
      </c>
      <c r="AA5" s="239"/>
      <c r="AB5" s="238" t="s">
        <v>179</v>
      </c>
      <c r="AC5" s="238" t="s">
        <v>180</v>
      </c>
      <c r="AD5" s="238" t="s">
        <v>181</v>
      </c>
      <c r="AE5" s="238" t="s">
        <v>182</v>
      </c>
      <c r="AF5" s="239"/>
      <c r="AG5" s="238" t="s">
        <v>170</v>
      </c>
      <c r="AH5" s="238" t="s">
        <v>171</v>
      </c>
      <c r="AI5" s="238" t="s">
        <v>172</v>
      </c>
      <c r="AJ5" s="239"/>
      <c r="AK5" s="238" t="s">
        <v>183</v>
      </c>
      <c r="AL5" s="238" t="s">
        <v>184</v>
      </c>
      <c r="AM5" s="238" t="s">
        <v>185</v>
      </c>
      <c r="AN5" s="238" t="s">
        <v>186</v>
      </c>
      <c r="AO5" s="238" t="s">
        <v>166</v>
      </c>
      <c r="AP5" s="238" t="s">
        <v>167</v>
      </c>
      <c r="AQ5" s="238" t="s">
        <v>168</v>
      </c>
      <c r="AR5" s="238" t="s">
        <v>169</v>
      </c>
      <c r="AS5" s="239"/>
      <c r="AT5" s="238" t="s">
        <v>170</v>
      </c>
      <c r="AU5" s="238" t="s">
        <v>171</v>
      </c>
      <c r="AV5" s="238" t="s">
        <v>172</v>
      </c>
      <c r="AW5" s="239"/>
      <c r="AX5" s="238" t="s">
        <v>187</v>
      </c>
      <c r="AY5" s="238" t="s">
        <v>188</v>
      </c>
      <c r="AZ5" s="238" t="s">
        <v>189</v>
      </c>
      <c r="BA5" s="238" t="s">
        <v>190</v>
      </c>
      <c r="BB5" s="245"/>
      <c r="BC5" s="248"/>
      <c r="BD5" s="249"/>
      <c r="BE5" s="259" t="s">
        <v>191</v>
      </c>
      <c r="BF5" s="262" t="s">
        <v>192</v>
      </c>
      <c r="BG5" s="262"/>
      <c r="BH5" s="263" t="s">
        <v>193</v>
      </c>
      <c r="BI5" s="253"/>
      <c r="BJ5" s="256"/>
      <c r="BK5" s="258"/>
      <c r="BL5" s="258"/>
    </row>
    <row r="6" spans="1:64" ht="57.95" customHeight="1">
      <c r="A6" s="233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5"/>
      <c r="BC6" s="264" t="s">
        <v>194</v>
      </c>
      <c r="BD6" s="265"/>
      <c r="BE6" s="260"/>
      <c r="BF6" s="266" t="s">
        <v>195</v>
      </c>
      <c r="BG6" s="266" t="s">
        <v>196</v>
      </c>
      <c r="BH6" s="263"/>
      <c r="BI6" s="253"/>
      <c r="BJ6" s="256"/>
      <c r="BK6" s="258"/>
      <c r="BL6" s="258"/>
    </row>
    <row r="7" spans="1:64" ht="23.1" customHeight="1">
      <c r="A7" s="234"/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1">
        <v>33</v>
      </c>
      <c r="AI7" s="91">
        <v>34</v>
      </c>
      <c r="AJ7" s="91">
        <v>35</v>
      </c>
      <c r="AK7" s="91">
        <v>36</v>
      </c>
      <c r="AL7" s="91">
        <v>37</v>
      </c>
      <c r="AM7" s="91">
        <v>38</v>
      </c>
      <c r="AN7" s="91">
        <v>39</v>
      </c>
      <c r="AO7" s="91">
        <v>40</v>
      </c>
      <c r="AP7" s="91">
        <v>41</v>
      </c>
      <c r="AQ7" s="91">
        <v>42</v>
      </c>
      <c r="AR7" s="91">
        <v>43</v>
      </c>
      <c r="AS7" s="91">
        <v>44</v>
      </c>
      <c r="AT7" s="91">
        <v>45</v>
      </c>
      <c r="AU7" s="91">
        <v>46</v>
      </c>
      <c r="AV7" s="91">
        <v>47</v>
      </c>
      <c r="AW7" s="91">
        <v>48</v>
      </c>
      <c r="AX7" s="91">
        <v>49</v>
      </c>
      <c r="AY7" s="91">
        <v>50</v>
      </c>
      <c r="AZ7" s="91">
        <v>51</v>
      </c>
      <c r="BA7" s="92">
        <v>52</v>
      </c>
      <c r="BB7" s="245"/>
      <c r="BC7" s="93" t="s">
        <v>197</v>
      </c>
      <c r="BD7" s="94" t="s">
        <v>198</v>
      </c>
      <c r="BE7" s="261"/>
      <c r="BF7" s="266"/>
      <c r="BG7" s="266"/>
      <c r="BH7" s="263"/>
      <c r="BI7" s="254"/>
      <c r="BJ7" s="257"/>
      <c r="BK7" s="258"/>
      <c r="BL7" s="258"/>
    </row>
    <row r="8" spans="1:64">
      <c r="A8" s="267" t="s">
        <v>199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 t="s">
        <v>211</v>
      </c>
      <c r="T8" s="269" t="s">
        <v>211</v>
      </c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71" t="s">
        <v>205</v>
      </c>
      <c r="AR8" s="271" t="s">
        <v>205</v>
      </c>
      <c r="AS8" s="269" t="s">
        <v>211</v>
      </c>
      <c r="AT8" s="271" t="s">
        <v>211</v>
      </c>
      <c r="AU8" s="271" t="s">
        <v>211</v>
      </c>
      <c r="AV8" s="271" t="s">
        <v>211</v>
      </c>
      <c r="AW8" s="269" t="s">
        <v>211</v>
      </c>
      <c r="AX8" s="271" t="s">
        <v>211</v>
      </c>
      <c r="AY8" s="271" t="s">
        <v>211</v>
      </c>
      <c r="AZ8" s="269" t="s">
        <v>211</v>
      </c>
      <c r="BA8" s="269" t="s">
        <v>211</v>
      </c>
      <c r="BB8" s="267" t="s">
        <v>199</v>
      </c>
      <c r="BC8" s="273">
        <v>39</v>
      </c>
      <c r="BD8" s="275">
        <v>1404</v>
      </c>
      <c r="BE8" s="273">
        <v>0</v>
      </c>
      <c r="BF8" s="275">
        <v>0</v>
      </c>
      <c r="BG8" s="275">
        <v>0</v>
      </c>
      <c r="BH8" s="275">
        <v>0</v>
      </c>
      <c r="BI8" s="275">
        <v>2</v>
      </c>
      <c r="BJ8" s="275">
        <v>0</v>
      </c>
      <c r="BK8" s="275">
        <v>11</v>
      </c>
      <c r="BL8" s="277">
        <v>52</v>
      </c>
    </row>
    <row r="9" spans="1:64">
      <c r="A9" s="268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2"/>
      <c r="AR9" s="272"/>
      <c r="AS9" s="270"/>
      <c r="AT9" s="272"/>
      <c r="AU9" s="272"/>
      <c r="AV9" s="272"/>
      <c r="AW9" s="270"/>
      <c r="AX9" s="272"/>
      <c r="AY9" s="272"/>
      <c r="AZ9" s="270"/>
      <c r="BA9" s="270"/>
      <c r="BB9" s="268"/>
      <c r="BC9" s="274"/>
      <c r="BD9" s="276"/>
      <c r="BE9" s="274"/>
      <c r="BF9" s="276"/>
      <c r="BG9" s="276"/>
      <c r="BH9" s="276"/>
      <c r="BI9" s="276"/>
      <c r="BJ9" s="276"/>
      <c r="BK9" s="276"/>
      <c r="BL9" s="278"/>
    </row>
    <row r="10" spans="1:64">
      <c r="A10" s="267" t="s">
        <v>200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114"/>
      <c r="S10" s="269" t="s">
        <v>211</v>
      </c>
      <c r="T10" s="269" t="s">
        <v>211</v>
      </c>
      <c r="U10" s="269"/>
      <c r="V10" s="269"/>
      <c r="W10" s="269"/>
      <c r="X10" s="269" t="s">
        <v>207</v>
      </c>
      <c r="Y10" s="269" t="s">
        <v>207</v>
      </c>
      <c r="Z10" s="269" t="s">
        <v>207</v>
      </c>
      <c r="AA10" s="269" t="s">
        <v>207</v>
      </c>
      <c r="AB10" s="269" t="s">
        <v>207</v>
      </c>
      <c r="AC10" s="269" t="s">
        <v>207</v>
      </c>
      <c r="AD10" s="269" t="s">
        <v>207</v>
      </c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113" t="s">
        <v>205</v>
      </c>
      <c r="AP10" s="269" t="s">
        <v>254</v>
      </c>
      <c r="AQ10" s="269" t="s">
        <v>254</v>
      </c>
      <c r="AR10" s="269" t="s">
        <v>254</v>
      </c>
      <c r="AS10" s="269" t="s">
        <v>211</v>
      </c>
      <c r="AT10" s="269" t="s">
        <v>211</v>
      </c>
      <c r="AU10" s="269" t="s">
        <v>211</v>
      </c>
      <c r="AV10" s="269" t="s">
        <v>211</v>
      </c>
      <c r="AW10" s="269" t="s">
        <v>211</v>
      </c>
      <c r="AX10" s="269" t="s">
        <v>211</v>
      </c>
      <c r="AY10" s="269" t="s">
        <v>211</v>
      </c>
      <c r="AZ10" s="269" t="s">
        <v>211</v>
      </c>
      <c r="BA10" s="269" t="s">
        <v>211</v>
      </c>
      <c r="BB10" s="267" t="s">
        <v>200</v>
      </c>
      <c r="BC10" s="273">
        <v>29</v>
      </c>
      <c r="BD10" s="275">
        <v>1044</v>
      </c>
      <c r="BE10" s="275">
        <v>7</v>
      </c>
      <c r="BF10" s="275">
        <v>3</v>
      </c>
      <c r="BG10" s="275">
        <v>0</v>
      </c>
      <c r="BH10" s="275">
        <v>0</v>
      </c>
      <c r="BI10" s="275">
        <v>2</v>
      </c>
      <c r="BJ10" s="275">
        <v>0</v>
      </c>
      <c r="BK10" s="275">
        <v>11</v>
      </c>
      <c r="BL10" s="277">
        <v>52</v>
      </c>
    </row>
    <row r="11" spans="1:64">
      <c r="A11" s="268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113" t="s">
        <v>205</v>
      </c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115" t="s">
        <v>254</v>
      </c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68"/>
      <c r="BC11" s="274"/>
      <c r="BD11" s="276"/>
      <c r="BE11" s="276"/>
      <c r="BF11" s="276"/>
      <c r="BG11" s="276"/>
      <c r="BH11" s="276"/>
      <c r="BI11" s="276"/>
      <c r="BJ11" s="276"/>
      <c r="BK11" s="276"/>
      <c r="BL11" s="278"/>
    </row>
    <row r="12" spans="1:64">
      <c r="A12" s="267" t="s">
        <v>201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 t="s">
        <v>207</v>
      </c>
      <c r="P12" s="269" t="s">
        <v>254</v>
      </c>
      <c r="Q12" s="269" t="s">
        <v>254</v>
      </c>
      <c r="R12" s="269" t="s">
        <v>205</v>
      </c>
      <c r="S12" s="269" t="s">
        <v>211</v>
      </c>
      <c r="T12" s="269" t="s">
        <v>211</v>
      </c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 t="s">
        <v>254</v>
      </c>
      <c r="AO12" s="269" t="s">
        <v>254</v>
      </c>
      <c r="AP12" s="269" t="s">
        <v>254</v>
      </c>
      <c r="AQ12" s="269" t="s">
        <v>254</v>
      </c>
      <c r="AR12" s="279" t="s">
        <v>205</v>
      </c>
      <c r="AS12" s="279" t="s">
        <v>205</v>
      </c>
      <c r="AT12" s="269" t="s">
        <v>211</v>
      </c>
      <c r="AU12" s="269" t="s">
        <v>211</v>
      </c>
      <c r="AV12" s="269" t="s">
        <v>211</v>
      </c>
      <c r="AW12" s="269" t="s">
        <v>211</v>
      </c>
      <c r="AX12" s="269" t="s">
        <v>211</v>
      </c>
      <c r="AY12" s="269" t="s">
        <v>211</v>
      </c>
      <c r="AZ12" s="269" t="s">
        <v>211</v>
      </c>
      <c r="BA12" s="269" t="s">
        <v>211</v>
      </c>
      <c r="BB12" s="267" t="s">
        <v>201</v>
      </c>
      <c r="BC12" s="273">
        <v>32</v>
      </c>
      <c r="BD12" s="275">
        <v>1152</v>
      </c>
      <c r="BE12" s="275">
        <v>1</v>
      </c>
      <c r="BF12" s="275">
        <v>6</v>
      </c>
      <c r="BG12" s="275">
        <v>0</v>
      </c>
      <c r="BH12" s="275">
        <v>0</v>
      </c>
      <c r="BI12" s="275">
        <v>3</v>
      </c>
      <c r="BJ12" s="275">
        <v>0</v>
      </c>
      <c r="BK12" s="275">
        <v>10</v>
      </c>
      <c r="BL12" s="277">
        <v>52</v>
      </c>
    </row>
    <row r="13" spans="1:64">
      <c r="A13" s="268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2"/>
      <c r="AS13" s="272"/>
      <c r="AT13" s="270"/>
      <c r="AU13" s="270"/>
      <c r="AV13" s="270"/>
      <c r="AW13" s="270"/>
      <c r="AX13" s="270"/>
      <c r="AY13" s="270"/>
      <c r="AZ13" s="270"/>
      <c r="BA13" s="270"/>
      <c r="BB13" s="268"/>
      <c r="BC13" s="274"/>
      <c r="BD13" s="276"/>
      <c r="BE13" s="276"/>
      <c r="BF13" s="276"/>
      <c r="BG13" s="276"/>
      <c r="BH13" s="276"/>
      <c r="BI13" s="276"/>
      <c r="BJ13" s="276"/>
      <c r="BK13" s="276"/>
      <c r="BL13" s="278"/>
    </row>
    <row r="14" spans="1:64">
      <c r="A14" s="267" t="s">
        <v>202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114"/>
      <c r="S14" s="269" t="s">
        <v>211</v>
      </c>
      <c r="T14" s="269" t="s">
        <v>211</v>
      </c>
      <c r="U14" s="269"/>
      <c r="V14" s="269"/>
      <c r="W14" s="269"/>
      <c r="X14" s="269"/>
      <c r="Y14" s="269"/>
      <c r="Z14" s="114"/>
      <c r="AA14" s="269" t="s">
        <v>254</v>
      </c>
      <c r="AB14" s="269" t="s">
        <v>254</v>
      </c>
      <c r="AC14" s="269" t="s">
        <v>254</v>
      </c>
      <c r="AD14" s="269" t="s">
        <v>254</v>
      </c>
      <c r="AE14" s="269" t="s">
        <v>254</v>
      </c>
      <c r="AF14" s="269" t="s">
        <v>254</v>
      </c>
      <c r="AG14" s="269" t="s">
        <v>254</v>
      </c>
      <c r="AH14" s="114" t="s">
        <v>254</v>
      </c>
      <c r="AI14" s="269" t="s">
        <v>208</v>
      </c>
      <c r="AJ14" s="269" t="s">
        <v>208</v>
      </c>
      <c r="AK14" s="271" t="s">
        <v>208</v>
      </c>
      <c r="AL14" s="271" t="s">
        <v>208</v>
      </c>
      <c r="AM14" s="284" t="s">
        <v>213</v>
      </c>
      <c r="AN14" s="284" t="s">
        <v>213</v>
      </c>
      <c r="AO14" s="284" t="s">
        <v>213</v>
      </c>
      <c r="AP14" s="284" t="s">
        <v>213</v>
      </c>
      <c r="AQ14" s="269" t="s">
        <v>201</v>
      </c>
      <c r="AR14" s="269" t="s">
        <v>201</v>
      </c>
      <c r="AS14" s="269"/>
      <c r="AT14" s="269"/>
      <c r="AU14" s="269"/>
      <c r="AV14" s="269"/>
      <c r="AW14" s="269"/>
      <c r="AX14" s="269"/>
      <c r="AY14" s="269"/>
      <c r="AZ14" s="269"/>
      <c r="BA14" s="269"/>
      <c r="BB14" s="267" t="s">
        <v>202</v>
      </c>
      <c r="BC14" s="273">
        <v>22</v>
      </c>
      <c r="BD14" s="275">
        <v>792</v>
      </c>
      <c r="BE14" s="275">
        <v>0</v>
      </c>
      <c r="BF14" s="275">
        <v>8</v>
      </c>
      <c r="BG14" s="275">
        <v>4</v>
      </c>
      <c r="BH14" s="275">
        <v>4</v>
      </c>
      <c r="BI14" s="275">
        <v>1</v>
      </c>
      <c r="BJ14" s="275">
        <v>2</v>
      </c>
      <c r="BK14" s="275">
        <v>2</v>
      </c>
      <c r="BL14" s="277">
        <v>43</v>
      </c>
    </row>
    <row r="15" spans="1:64">
      <c r="A15" s="268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113" t="s">
        <v>205</v>
      </c>
      <c r="S15" s="270"/>
      <c r="T15" s="270"/>
      <c r="U15" s="270"/>
      <c r="V15" s="270"/>
      <c r="W15" s="270"/>
      <c r="X15" s="270"/>
      <c r="Y15" s="270"/>
      <c r="Z15" s="115" t="s">
        <v>254</v>
      </c>
      <c r="AA15" s="270"/>
      <c r="AB15" s="270"/>
      <c r="AC15" s="270"/>
      <c r="AD15" s="270"/>
      <c r="AE15" s="270"/>
      <c r="AF15" s="270"/>
      <c r="AG15" s="270"/>
      <c r="AH15" s="116" t="s">
        <v>205</v>
      </c>
      <c r="AI15" s="270"/>
      <c r="AJ15" s="270"/>
      <c r="AK15" s="272"/>
      <c r="AL15" s="272"/>
      <c r="AM15" s="272"/>
      <c r="AN15" s="272"/>
      <c r="AO15" s="272"/>
      <c r="AP15" s="272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68"/>
      <c r="BC15" s="274"/>
      <c r="BD15" s="276"/>
      <c r="BE15" s="276"/>
      <c r="BF15" s="276"/>
      <c r="BG15" s="276"/>
      <c r="BH15" s="276"/>
      <c r="BI15" s="276"/>
      <c r="BJ15" s="276"/>
      <c r="BK15" s="276"/>
      <c r="BL15" s="278"/>
    </row>
    <row r="16" spans="1:64" ht="20.100000000000001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95" t="s">
        <v>1</v>
      </c>
      <c r="BC16" s="108">
        <v>122</v>
      </c>
      <c r="BD16" s="109">
        <v>4392</v>
      </c>
      <c r="BE16" s="109">
        <v>8</v>
      </c>
      <c r="BF16" s="109">
        <v>17</v>
      </c>
      <c r="BG16" s="109">
        <v>4</v>
      </c>
      <c r="BH16" s="109">
        <v>4</v>
      </c>
      <c r="BI16" s="109">
        <v>8</v>
      </c>
      <c r="BJ16" s="109">
        <v>2</v>
      </c>
      <c r="BK16" s="109">
        <v>34</v>
      </c>
      <c r="BL16" s="110">
        <v>199</v>
      </c>
    </row>
    <row r="17" spans="1:64" ht="13.5" thickBot="1">
      <c r="A17" s="96" t="s">
        <v>203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8"/>
      <c r="AW17" s="98"/>
      <c r="AX17" s="98"/>
      <c r="AY17" s="98"/>
      <c r="AZ17" s="98"/>
      <c r="BA17" s="98"/>
      <c r="BB17" s="98"/>
      <c r="BC17" s="98"/>
      <c r="BD17" s="98"/>
      <c r="BE17" s="97"/>
      <c r="BF17" s="97"/>
      <c r="BG17" s="97"/>
      <c r="BH17" s="99"/>
      <c r="BI17" s="99"/>
      <c r="BJ17" s="99"/>
      <c r="BK17" s="99"/>
      <c r="BL17" s="97"/>
    </row>
    <row r="18" spans="1:64" ht="13.5" customHeight="1" thickBot="1">
      <c r="A18" s="97"/>
      <c r="B18" s="97"/>
      <c r="C18" s="97"/>
      <c r="D18" s="97"/>
      <c r="E18" s="97"/>
      <c r="F18" s="97"/>
      <c r="G18" s="100"/>
      <c r="H18" s="101" t="s">
        <v>204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102" t="s">
        <v>205</v>
      </c>
      <c r="U18" s="101" t="s">
        <v>206</v>
      </c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102" t="s">
        <v>207</v>
      </c>
      <c r="AG18" s="287" t="s">
        <v>191</v>
      </c>
      <c r="AH18" s="287"/>
      <c r="AI18" s="287"/>
      <c r="AJ18" s="287"/>
      <c r="AK18" s="287"/>
      <c r="AL18" s="287"/>
      <c r="AM18" s="287"/>
      <c r="AN18" s="287"/>
      <c r="AO18" s="287"/>
      <c r="AP18" s="86"/>
      <c r="AQ18" s="88"/>
      <c r="AR18" s="88"/>
      <c r="AS18" s="97"/>
      <c r="AT18" s="102" t="s">
        <v>208</v>
      </c>
      <c r="AU18" s="288" t="s">
        <v>209</v>
      </c>
      <c r="AV18" s="288"/>
      <c r="AW18" s="288"/>
      <c r="AX18" s="288"/>
      <c r="AY18" s="288"/>
      <c r="AZ18" s="288"/>
      <c r="BA18" s="288"/>
      <c r="BB18" s="288"/>
      <c r="BC18" s="86"/>
      <c r="BD18" s="86"/>
      <c r="BE18" s="97"/>
      <c r="BF18" s="97"/>
      <c r="BG18" s="97"/>
      <c r="BH18" s="97"/>
      <c r="BI18" s="97"/>
      <c r="BJ18" s="97"/>
      <c r="BK18" s="97"/>
      <c r="BL18" s="97"/>
    </row>
    <row r="19" spans="1:64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287"/>
      <c r="AH19" s="287"/>
      <c r="AI19" s="287"/>
      <c r="AJ19" s="287"/>
      <c r="AK19" s="287"/>
      <c r="AL19" s="287"/>
      <c r="AM19" s="287"/>
      <c r="AN19" s="287"/>
      <c r="AO19" s="287"/>
      <c r="AP19" s="86"/>
      <c r="AQ19" s="88"/>
      <c r="AR19" s="88"/>
      <c r="AS19" s="97"/>
      <c r="AT19" s="97"/>
      <c r="AU19" s="288"/>
      <c r="AV19" s="288"/>
      <c r="AW19" s="288"/>
      <c r="AX19" s="288"/>
      <c r="AY19" s="288"/>
      <c r="AZ19" s="288"/>
      <c r="BA19" s="288"/>
      <c r="BB19" s="288"/>
      <c r="BC19" s="86"/>
      <c r="BD19" s="86"/>
      <c r="BE19" s="97"/>
      <c r="BF19" s="97"/>
      <c r="BG19" s="97"/>
      <c r="BH19" s="97"/>
      <c r="BI19" s="97"/>
      <c r="BJ19" s="97"/>
      <c r="BK19" s="97"/>
      <c r="BL19" s="97"/>
    </row>
    <row r="20" spans="1:64" ht="13.5" thickBo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64" ht="13.5" customHeight="1" thickBot="1">
      <c r="A21" s="88"/>
      <c r="B21" s="88"/>
      <c r="C21" s="88"/>
      <c r="D21" s="88"/>
      <c r="E21" s="88"/>
      <c r="F21" s="88"/>
      <c r="G21" s="102" t="s">
        <v>254</v>
      </c>
      <c r="H21" s="280" t="s">
        <v>210</v>
      </c>
      <c r="I21" s="280"/>
      <c r="J21" s="280"/>
      <c r="K21" s="280"/>
      <c r="L21" s="280"/>
      <c r="M21" s="280"/>
      <c r="N21" s="280"/>
      <c r="O21" s="280"/>
      <c r="P21" s="280"/>
      <c r="Q21" s="86"/>
      <c r="R21" s="86"/>
      <c r="S21" s="97"/>
      <c r="T21" s="103" t="s">
        <v>211</v>
      </c>
      <c r="U21" s="101" t="s">
        <v>212</v>
      </c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104" t="s">
        <v>213</v>
      </c>
      <c r="AG21" s="281" t="s">
        <v>193</v>
      </c>
      <c r="AH21" s="281"/>
      <c r="AI21" s="281"/>
      <c r="AJ21" s="281"/>
      <c r="AK21" s="281"/>
      <c r="AL21" s="281"/>
      <c r="AM21" s="281"/>
      <c r="AN21" s="281"/>
      <c r="AO21" s="281"/>
      <c r="AP21" s="98"/>
      <c r="AQ21" s="88"/>
      <c r="AR21" s="97"/>
      <c r="AS21" s="97"/>
      <c r="AT21" s="105" t="s">
        <v>201</v>
      </c>
      <c r="AU21" s="282" t="s">
        <v>214</v>
      </c>
      <c r="AV21" s="282"/>
      <c r="AW21" s="282"/>
      <c r="AX21" s="282"/>
      <c r="AY21" s="282"/>
      <c r="AZ21" s="282"/>
      <c r="BA21" s="282"/>
      <c r="BB21" s="282"/>
      <c r="BC21" s="111"/>
      <c r="BD21" s="283"/>
      <c r="BE21" s="112"/>
      <c r="BF21" s="88"/>
      <c r="BG21" s="88"/>
      <c r="BH21" s="88"/>
      <c r="BI21" s="88"/>
      <c r="BJ21" s="88"/>
      <c r="BK21" s="88"/>
      <c r="BL21" s="88"/>
    </row>
    <row r="22" spans="1:64">
      <c r="A22" s="88"/>
      <c r="B22" s="88"/>
      <c r="C22" s="88"/>
      <c r="D22" s="88"/>
      <c r="E22" s="88"/>
      <c r="F22" s="88"/>
      <c r="G22" s="88"/>
      <c r="H22" s="280"/>
      <c r="I22" s="280"/>
      <c r="J22" s="280"/>
      <c r="K22" s="280"/>
      <c r="L22" s="280"/>
      <c r="M22" s="280"/>
      <c r="N22" s="280"/>
      <c r="O22" s="280"/>
      <c r="P22" s="280"/>
      <c r="Q22" s="86"/>
      <c r="R22" s="86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281"/>
      <c r="AH22" s="281"/>
      <c r="AI22" s="281"/>
      <c r="AJ22" s="281"/>
      <c r="AK22" s="281"/>
      <c r="AL22" s="281"/>
      <c r="AM22" s="281"/>
      <c r="AN22" s="281"/>
      <c r="AO22" s="281"/>
      <c r="AP22" s="98"/>
      <c r="AQ22" s="88"/>
      <c r="AR22" s="88"/>
      <c r="AS22" s="88"/>
      <c r="AT22" s="88"/>
      <c r="AU22" s="282"/>
      <c r="AV22" s="282"/>
      <c r="AW22" s="282"/>
      <c r="AX22" s="282"/>
      <c r="AY22" s="282"/>
      <c r="AZ22" s="282"/>
      <c r="BA22" s="282"/>
      <c r="BB22" s="282"/>
      <c r="BC22" s="111"/>
      <c r="BD22" s="283"/>
      <c r="BE22" s="112"/>
      <c r="BF22" s="88"/>
      <c r="BG22" s="88"/>
      <c r="BH22" s="88"/>
      <c r="BI22" s="88"/>
      <c r="BJ22" s="88"/>
      <c r="BK22" s="88"/>
      <c r="BL22" s="88"/>
    </row>
    <row r="23" spans="1:64">
      <c r="A23" s="88"/>
      <c r="B23" s="88"/>
      <c r="C23" s="88"/>
      <c r="D23" s="88"/>
      <c r="E23" s="88"/>
      <c r="F23" s="88"/>
      <c r="G23" s="88"/>
      <c r="H23" s="280"/>
      <c r="I23" s="280"/>
      <c r="J23" s="280"/>
      <c r="K23" s="280"/>
      <c r="L23" s="280"/>
      <c r="M23" s="280"/>
      <c r="N23" s="280"/>
      <c r="O23" s="280"/>
      <c r="P23" s="280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97"/>
      <c r="AW23" s="97"/>
      <c r="AX23" s="97"/>
      <c r="AY23" s="97"/>
      <c r="AZ23" s="97"/>
      <c r="BA23" s="97"/>
      <c r="BB23" s="88"/>
      <c r="BC23" s="112"/>
      <c r="BD23" s="112"/>
      <c r="BE23" s="112"/>
      <c r="BF23" s="88"/>
      <c r="BG23" s="88"/>
      <c r="BH23" s="97"/>
      <c r="BI23" s="97"/>
      <c r="BJ23" s="97"/>
      <c r="BK23" s="97"/>
      <c r="BL23" s="97"/>
    </row>
    <row r="24" spans="1:64">
      <c r="A24" s="88"/>
      <c r="B24" s="88"/>
      <c r="C24" s="88"/>
      <c r="D24" s="88"/>
      <c r="E24" s="88"/>
      <c r="F24" s="88"/>
      <c r="G24" s="107"/>
      <c r="H24" s="10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107"/>
      <c r="U24" s="285"/>
      <c r="V24" s="286"/>
      <c r="W24" s="286"/>
      <c r="X24" s="286"/>
      <c r="Y24" s="286"/>
      <c r="Z24" s="286"/>
      <c r="AA24" s="286"/>
      <c r="AB24" s="286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</sheetData>
  <sheetProtection password="CE20" sheet="1" objects="1" scenarios="1" selectLockedCells="1" selectUnlockedCells="1"/>
  <mergeCells count="338">
    <mergeCell ref="U24:AB24"/>
    <mergeCell ref="BG14:BG15"/>
    <mergeCell ref="BH14:BH15"/>
    <mergeCell ref="BI14:BI15"/>
    <mergeCell ref="BJ14:BJ15"/>
    <mergeCell ref="BK14:BK15"/>
    <mergeCell ref="BL14:BL15"/>
    <mergeCell ref="AG18:AO19"/>
    <mergeCell ref="AU18:BB19"/>
    <mergeCell ref="BE14:BE15"/>
    <mergeCell ref="BF14:BF15"/>
    <mergeCell ref="AJ14:AJ15"/>
    <mergeCell ref="AK14:AK15"/>
    <mergeCell ref="AL14:AL15"/>
    <mergeCell ref="AM14:AM15"/>
    <mergeCell ref="AN14:AN15"/>
    <mergeCell ref="U14:U15"/>
    <mergeCell ref="V14:V15"/>
    <mergeCell ref="W14:W15"/>
    <mergeCell ref="X14:X15"/>
    <mergeCell ref="Y14:Y15"/>
    <mergeCell ref="AA14:AA15"/>
    <mergeCell ref="AB14:AB15"/>
    <mergeCell ref="AC14:AC15"/>
    <mergeCell ref="H21:P23"/>
    <mergeCell ref="AG21:AO22"/>
    <mergeCell ref="AU21:BB22"/>
    <mergeCell ref="BD21:BD22"/>
    <mergeCell ref="AX14:AX15"/>
    <mergeCell ref="AY14:AY15"/>
    <mergeCell ref="AZ14:AZ15"/>
    <mergeCell ref="BA14:BA15"/>
    <mergeCell ref="BB14:BB15"/>
    <mergeCell ref="BC14:BC15"/>
    <mergeCell ref="BD14:BD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AE14:AE15"/>
    <mergeCell ref="AF14:AF15"/>
    <mergeCell ref="AG14:AG15"/>
    <mergeCell ref="AI14:AI15"/>
    <mergeCell ref="AD14:AD15"/>
    <mergeCell ref="BH12:BH13"/>
    <mergeCell ref="BI12:BI13"/>
    <mergeCell ref="BJ12:BJ13"/>
    <mergeCell ref="BK12:BK13"/>
    <mergeCell ref="BL12:BL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S14:S15"/>
    <mergeCell ref="T14:T15"/>
    <mergeCell ref="AY12:AY13"/>
    <mergeCell ref="AZ12:AZ13"/>
    <mergeCell ref="BA12:BA13"/>
    <mergeCell ref="BB12:BB13"/>
    <mergeCell ref="BC12:BC13"/>
    <mergeCell ref="BD12:BD13"/>
    <mergeCell ref="BE12:BE13"/>
    <mergeCell ref="BF12:B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X12:X13"/>
    <mergeCell ref="Y12:Y13"/>
    <mergeCell ref="Z12:Z13"/>
    <mergeCell ref="AA12:AA13"/>
    <mergeCell ref="AB12:AB13"/>
    <mergeCell ref="AC12:AC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X12:AX13"/>
    <mergeCell ref="AE12:AE13"/>
    <mergeCell ref="AF12:AF13"/>
    <mergeCell ref="BL10:BL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BG12:BG13"/>
    <mergeCell ref="U12:U13"/>
    <mergeCell ref="V12:V13"/>
    <mergeCell ref="W12:W13"/>
    <mergeCell ref="BC10:BC11"/>
    <mergeCell ref="BD10:BD11"/>
    <mergeCell ref="BE10:BE11"/>
    <mergeCell ref="BF10:BF11"/>
    <mergeCell ref="BG10:BG11"/>
    <mergeCell ref="BH10:BH11"/>
    <mergeCell ref="AK10:AK11"/>
    <mergeCell ref="AL10:AL11"/>
    <mergeCell ref="AM10:AM11"/>
    <mergeCell ref="AN10:AN11"/>
    <mergeCell ref="AP10:AP11"/>
    <mergeCell ref="AQ10:AQ11"/>
    <mergeCell ref="AR10:AR11"/>
    <mergeCell ref="AS10:AS11"/>
    <mergeCell ref="AB10:AB11"/>
    <mergeCell ref="AC10:AC11"/>
    <mergeCell ref="AD10:AD11"/>
    <mergeCell ref="AE10:AE11"/>
    <mergeCell ref="AF10:AF11"/>
    <mergeCell ref="AG10:AG11"/>
    <mergeCell ref="AD12:AD13"/>
    <mergeCell ref="BI10:BI11"/>
    <mergeCell ref="BJ10:BJ11"/>
    <mergeCell ref="BK10:BK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B10:BB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J10:J11"/>
    <mergeCell ref="K10:K11"/>
    <mergeCell ref="L10:L11"/>
    <mergeCell ref="M10:M11"/>
    <mergeCell ref="N10:N11"/>
    <mergeCell ref="O10:O11"/>
    <mergeCell ref="P10:P11"/>
    <mergeCell ref="Q10:Q11"/>
    <mergeCell ref="AH10:AH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BF5:BG5"/>
    <mergeCell ref="BH5:BH7"/>
    <mergeCell ref="BC6:BD6"/>
    <mergeCell ref="BF6:BF7"/>
    <mergeCell ref="BG6:B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AR5:AR6"/>
    <mergeCell ref="AT5:AT6"/>
    <mergeCell ref="AU5:AU6"/>
    <mergeCell ref="AV5:AV6"/>
    <mergeCell ref="AX5:AX6"/>
    <mergeCell ref="AY5:AY6"/>
    <mergeCell ref="AZ5:AZ6"/>
    <mergeCell ref="BA5:BA6"/>
    <mergeCell ref="BE5:BE7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V5:V6"/>
    <mergeCell ref="X5:X6"/>
    <mergeCell ref="Y5:Y6"/>
    <mergeCell ref="Z5:Z6"/>
    <mergeCell ref="AB5:AB6"/>
    <mergeCell ref="AC5:AC6"/>
    <mergeCell ref="AD5:AD6"/>
    <mergeCell ref="AE5:AE6"/>
    <mergeCell ref="AG5:AG6"/>
    <mergeCell ref="AX4:BA4"/>
    <mergeCell ref="BB4:BB7"/>
    <mergeCell ref="BC4:BD5"/>
    <mergeCell ref="BE4:BH4"/>
    <mergeCell ref="BI4:BI7"/>
    <mergeCell ref="BJ4:BJ7"/>
    <mergeCell ref="BK4:BK7"/>
    <mergeCell ref="BL4:BL7"/>
    <mergeCell ref="B5:B6"/>
    <mergeCell ref="C5:C6"/>
    <mergeCell ref="D5:D6"/>
    <mergeCell ref="E5:E6"/>
    <mergeCell ref="G5:G6"/>
    <mergeCell ref="H5:H6"/>
    <mergeCell ref="I5:I6"/>
    <mergeCell ref="K5:K6"/>
    <mergeCell ref="L5:L6"/>
    <mergeCell ref="M5:M6"/>
    <mergeCell ref="O5:O6"/>
    <mergeCell ref="P5:P6"/>
    <mergeCell ref="Q5:Q6"/>
    <mergeCell ref="R5:R6"/>
    <mergeCell ref="T5:T6"/>
    <mergeCell ref="U5:U6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S4:S6"/>
    <mergeCell ref="T4:V4"/>
    <mergeCell ref="W4:W6"/>
    <mergeCell ref="X4:Z4"/>
    <mergeCell ref="AA4:AA6"/>
    <mergeCell ref="AB4:AE4"/>
    <mergeCell ref="AF4:AF6"/>
    <mergeCell ref="AG4:AI4"/>
    <mergeCell ref="AJ4:AJ6"/>
    <mergeCell ref="AK4:AN4"/>
    <mergeCell ref="AO4:AR4"/>
    <mergeCell ref="AS4:AS6"/>
    <mergeCell ref="AT4:AV4"/>
    <mergeCell ref="AW4:AW6"/>
  </mergeCells>
  <pageMargins left="0.39370078740157483" right="0.39370078740157483" top="0.39370078740157483" bottom="0.39370078740157483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 </vt:lpstr>
      <vt:lpstr>график</vt:lpstr>
      <vt:lpstr>график!Область_печати</vt:lpstr>
      <vt:lpstr>'план '!Область_печати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2019-04-16T14:18:19Z</cp:lastPrinted>
  <dcterms:created xsi:type="dcterms:W3CDTF">2011-01-22T15:48:18Z</dcterms:created>
  <dcterms:modified xsi:type="dcterms:W3CDTF">2019-10-02T11:49:32Z</dcterms:modified>
</cp:coreProperties>
</file>