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0730" windowHeight="11760"/>
  </bookViews>
  <sheets>
    <sheet name="тит лист " sheetId="4" r:id="rId1"/>
    <sheet name="план " sheetId="7" r:id="rId2"/>
    <sheet name="график" sheetId="8" r:id="rId3"/>
  </sheets>
  <definedNames>
    <definedName name="_xlnm.Print_Area" localSheetId="2">график!$A$1:$BL$23</definedName>
    <definedName name="_xlnm.Print_Area" localSheetId="1">'план '!$A$1:$R$85</definedName>
    <definedName name="_xlnm.Print_Area" localSheetId="0">'тит лист '!$A$1:$N$25</definedName>
  </definedNames>
  <calcPr calcId="145621" iterate="1"/>
</workbook>
</file>

<file path=xl/calcChain.xml><?xml version="1.0" encoding="utf-8"?>
<calcChain xmlns="http://schemas.openxmlformats.org/spreadsheetml/2006/main">
  <c r="I72" i="7"/>
  <c r="I65"/>
  <c r="I58"/>
  <c r="I53"/>
  <c r="I40"/>
  <c r="I34"/>
  <c r="I28"/>
  <c r="I22"/>
  <c r="I9"/>
  <c r="O40"/>
  <c r="O28"/>
  <c r="N28"/>
  <c r="M28"/>
  <c r="M22"/>
  <c r="N22"/>
  <c r="O22"/>
  <c r="P22"/>
  <c r="Q22"/>
  <c r="R22"/>
  <c r="L22"/>
  <c r="I52" l="1"/>
  <c r="I39" s="1"/>
  <c r="I8"/>
  <c r="BK16" i="8"/>
  <c r="BJ16"/>
  <c r="BI16"/>
  <c r="BH16"/>
  <c r="BG16"/>
  <c r="BF16"/>
  <c r="BE16"/>
  <c r="BC16"/>
  <c r="BL14"/>
  <c r="BD14"/>
  <c r="BL12"/>
  <c r="BD12"/>
  <c r="BL10"/>
  <c r="BD10"/>
  <c r="BL8"/>
  <c r="BD8"/>
  <c r="BD16" s="1"/>
  <c r="I76" i="7" l="1"/>
  <c r="BL16" i="8"/>
  <c r="R80" i="7"/>
  <c r="Q80"/>
  <c r="P80"/>
  <c r="N80"/>
  <c r="M80"/>
  <c r="F27" l="1"/>
  <c r="G27" s="1"/>
  <c r="F25"/>
  <c r="G25" s="1"/>
  <c r="F24"/>
  <c r="G24" s="1"/>
  <c r="F23"/>
  <c r="G23" s="1"/>
  <c r="K22"/>
  <c r="U10" s="1"/>
  <c r="J22"/>
  <c r="H22"/>
  <c r="E22"/>
  <c r="F21"/>
  <c r="G21" s="1"/>
  <c r="F20"/>
  <c r="F19"/>
  <c r="G19" s="1"/>
  <c r="F18"/>
  <c r="G18" s="1"/>
  <c r="F17"/>
  <c r="F16"/>
  <c r="G16" s="1"/>
  <c r="F15"/>
  <c r="G15" s="1"/>
  <c r="F14"/>
  <c r="G14" s="1"/>
  <c r="F13"/>
  <c r="G13" s="1"/>
  <c r="F12"/>
  <c r="F11"/>
  <c r="G11" s="1"/>
  <c r="F10"/>
  <c r="R9"/>
  <c r="R8" s="1"/>
  <c r="Q9"/>
  <c r="Q8" s="1"/>
  <c r="P9"/>
  <c r="P8" s="1"/>
  <c r="O9"/>
  <c r="O8" s="1"/>
  <c r="N9"/>
  <c r="N8" s="1"/>
  <c r="M9"/>
  <c r="M8" s="1"/>
  <c r="L9"/>
  <c r="L8" s="1"/>
  <c r="K9"/>
  <c r="J9"/>
  <c r="H9"/>
  <c r="E9"/>
  <c r="E8" s="1"/>
  <c r="D10" l="1"/>
  <c r="G10"/>
  <c r="D20"/>
  <c r="G20"/>
  <c r="D17"/>
  <c r="G17"/>
  <c r="D12"/>
  <c r="G12"/>
  <c r="K8"/>
  <c r="D11"/>
  <c r="D13"/>
  <c r="D16"/>
  <c r="D24"/>
  <c r="F22"/>
  <c r="J8"/>
  <c r="D25"/>
  <c r="D21"/>
  <c r="D18"/>
  <c r="H8"/>
  <c r="D15"/>
  <c r="D19"/>
  <c r="D23"/>
  <c r="F9"/>
  <c r="D14"/>
  <c r="G22"/>
  <c r="D27"/>
  <c r="D22" l="1"/>
  <c r="F8"/>
  <c r="D9"/>
  <c r="G9"/>
  <c r="G8" s="1"/>
  <c r="V10"/>
  <c r="D8" l="1"/>
  <c r="U31"/>
  <c r="P81"/>
  <c r="Q81"/>
  <c r="R81"/>
  <c r="O81"/>
  <c r="T31" l="1"/>
  <c r="F51"/>
  <c r="D51" l="1"/>
  <c r="G51"/>
  <c r="O58"/>
  <c r="O80" s="1"/>
  <c r="P58"/>
  <c r="F59"/>
  <c r="G59" s="1"/>
  <c r="F60"/>
  <c r="G60" s="1"/>
  <c r="F61"/>
  <c r="F62"/>
  <c r="G62" s="1"/>
  <c r="F64"/>
  <c r="AH39"/>
  <c r="AI39" s="1"/>
  <c r="AH38"/>
  <c r="AF38" s="1"/>
  <c r="AH37"/>
  <c r="AF37" s="1"/>
  <c r="AH36"/>
  <c r="AF36" s="1"/>
  <c r="N82"/>
  <c r="O82"/>
  <c r="P82"/>
  <c r="Q82"/>
  <c r="R82"/>
  <c r="M82"/>
  <c r="N81"/>
  <c r="M81"/>
  <c r="D61" l="1"/>
  <c r="F58"/>
  <c r="D59"/>
  <c r="D62"/>
  <c r="D60"/>
  <c r="AI36"/>
  <c r="AI38"/>
  <c r="AF39"/>
  <c r="AI37"/>
  <c r="F67"/>
  <c r="G67" s="1"/>
  <c r="F68"/>
  <c r="F69"/>
  <c r="F70"/>
  <c r="D70" s="1"/>
  <c r="F71"/>
  <c r="D71" s="1"/>
  <c r="E65"/>
  <c r="H65"/>
  <c r="J65"/>
  <c r="K65"/>
  <c r="L65"/>
  <c r="M65"/>
  <c r="N65"/>
  <c r="O65"/>
  <c r="P65"/>
  <c r="Q65"/>
  <c r="R65"/>
  <c r="E58"/>
  <c r="H58"/>
  <c r="J58"/>
  <c r="K58"/>
  <c r="L58"/>
  <c r="M58"/>
  <c r="N58"/>
  <c r="Q58"/>
  <c r="R58"/>
  <c r="D63"/>
  <c r="D64"/>
  <c r="F55"/>
  <c r="D56"/>
  <c r="F57"/>
  <c r="D57" s="1"/>
  <c r="E53"/>
  <c r="H53"/>
  <c r="J53"/>
  <c r="K53"/>
  <c r="L53"/>
  <c r="M53"/>
  <c r="N53"/>
  <c r="O53"/>
  <c r="P53"/>
  <c r="Q53"/>
  <c r="R53"/>
  <c r="F42"/>
  <c r="F43"/>
  <c r="F44"/>
  <c r="F45"/>
  <c r="F46"/>
  <c r="G46" s="1"/>
  <c r="F47"/>
  <c r="G47" s="1"/>
  <c r="F48"/>
  <c r="G48" s="1"/>
  <c r="F49"/>
  <c r="F50"/>
  <c r="G50" s="1"/>
  <c r="F36"/>
  <c r="G36" s="1"/>
  <c r="F37"/>
  <c r="G37" s="1"/>
  <c r="E34"/>
  <c r="H34"/>
  <c r="J34"/>
  <c r="K34"/>
  <c r="L34"/>
  <c r="M34"/>
  <c r="N34"/>
  <c r="O34"/>
  <c r="P34"/>
  <c r="Q34"/>
  <c r="R34"/>
  <c r="E28"/>
  <c r="H28"/>
  <c r="J28"/>
  <c r="K28"/>
  <c r="L28"/>
  <c r="P28"/>
  <c r="Q28"/>
  <c r="R28"/>
  <c r="U29"/>
  <c r="T34"/>
  <c r="E40"/>
  <c r="H40"/>
  <c r="J40"/>
  <c r="K40"/>
  <c r="L40"/>
  <c r="M40"/>
  <c r="N40"/>
  <c r="P40"/>
  <c r="Q40"/>
  <c r="R40"/>
  <c r="U34"/>
  <c r="D43" l="1"/>
  <c r="G43"/>
  <c r="D69"/>
  <c r="G69"/>
  <c r="D44"/>
  <c r="G44"/>
  <c r="D55"/>
  <c r="G55"/>
  <c r="D49"/>
  <c r="G49"/>
  <c r="D68"/>
  <c r="G68"/>
  <c r="D42"/>
  <c r="G42"/>
  <c r="D45"/>
  <c r="G45"/>
  <c r="D58"/>
  <c r="D48"/>
  <c r="D47"/>
  <c r="D46"/>
  <c r="D50"/>
  <c r="D67"/>
  <c r="T29" l="1"/>
  <c r="L81" l="1"/>
  <c r="K81"/>
  <c r="F74"/>
  <c r="D74" s="1"/>
  <c r="F73"/>
  <c r="E72"/>
  <c r="E52" s="1"/>
  <c r="H72"/>
  <c r="H52" s="1"/>
  <c r="J72"/>
  <c r="J52" s="1"/>
  <c r="K72"/>
  <c r="K52" s="1"/>
  <c r="L72"/>
  <c r="L52" s="1"/>
  <c r="M72"/>
  <c r="M52" s="1"/>
  <c r="N72"/>
  <c r="N52" s="1"/>
  <c r="O72"/>
  <c r="O52" s="1"/>
  <c r="P72"/>
  <c r="P52" s="1"/>
  <c r="Q72"/>
  <c r="Q52" s="1"/>
  <c r="R72"/>
  <c r="R52" s="1"/>
  <c r="F54"/>
  <c r="G54" s="1"/>
  <c r="K82"/>
  <c r="L82"/>
  <c r="F29"/>
  <c r="F30"/>
  <c r="F31"/>
  <c r="G31" s="1"/>
  <c r="F32"/>
  <c r="G32" s="1"/>
  <c r="F35"/>
  <c r="F41"/>
  <c r="F66"/>
  <c r="G66" s="1"/>
  <c r="D29" l="1"/>
  <c r="G29"/>
  <c r="F34"/>
  <c r="G35"/>
  <c r="G34" s="1"/>
  <c r="F40"/>
  <c r="G41"/>
  <c r="G40" s="1"/>
  <c r="D30"/>
  <c r="G30"/>
  <c r="G73"/>
  <c r="G72" s="1"/>
  <c r="F28"/>
  <c r="G58"/>
  <c r="G65"/>
  <c r="F65"/>
  <c r="G53"/>
  <c r="F53"/>
  <c r="U64"/>
  <c r="D32"/>
  <c r="H39"/>
  <c r="H76" s="1"/>
  <c r="D31"/>
  <c r="D41"/>
  <c r="D40" s="1"/>
  <c r="D66"/>
  <c r="D65" s="1"/>
  <c r="E39"/>
  <c r="E76" s="1"/>
  <c r="L39"/>
  <c r="L76" s="1"/>
  <c r="R39"/>
  <c r="R76" s="1"/>
  <c r="K39"/>
  <c r="K76" s="1"/>
  <c r="D54"/>
  <c r="D53" s="1"/>
  <c r="P39"/>
  <c r="P76" s="1"/>
  <c r="O39"/>
  <c r="O76" s="1"/>
  <c r="V64"/>
  <c r="Q39"/>
  <c r="Q76" s="1"/>
  <c r="M39"/>
  <c r="M76" s="1"/>
  <c r="J39"/>
  <c r="J76" s="1"/>
  <c r="N39"/>
  <c r="N76" s="1"/>
  <c r="D73"/>
  <c r="D72" s="1"/>
  <c r="F72"/>
  <c r="D28" l="1"/>
  <c r="F52"/>
  <c r="F39" s="1"/>
  <c r="D52"/>
  <c r="G28"/>
  <c r="G52"/>
  <c r="T64"/>
  <c r="D34"/>
  <c r="F76" l="1"/>
  <c r="T80" s="1"/>
  <c r="G39"/>
  <c r="G76" s="1"/>
  <c r="D39"/>
  <c r="D76" s="1"/>
</calcChain>
</file>

<file path=xl/sharedStrings.xml><?xml version="1.0" encoding="utf-8"?>
<sst xmlns="http://schemas.openxmlformats.org/spreadsheetml/2006/main" count="451" uniqueCount="289">
  <si>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</si>
  <si>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</si>
  <si>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</si>
  <si>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</si>
  <si>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</si>
  <si>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</si>
  <si>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</si>
  <si>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</si>
  <si>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</si>
  <si>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</si>
  <si>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</si>
  <si>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</si>
  <si>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</si>
  <si>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</si>
  <si>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</si>
  <si>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</si>
  <si>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</si>
  <si>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</si>
  <si>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</si>
  <si>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</si>
  <si>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</si>
  <si>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</si>
  <si>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</si>
  <si>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</si>
  <si>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</si>
  <si>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</si>
  <si>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</si>
  <si>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</si>
  <si>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</si>
  <si>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</si>
  <si>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</si>
  <si>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</si>
  <si>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</si>
  <si>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</si>
  <si>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</si>
  <si>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</si>
  <si>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учебной практики</t>
  </si>
  <si>
    <t>экзаменов</t>
  </si>
  <si>
    <t>дифф.зачетов</t>
  </si>
  <si>
    <t>зачетов</t>
  </si>
  <si>
    <t>лекций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</si>
  <si>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</si>
  <si>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</si>
  <si>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</si>
  <si>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</si>
  <si>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</si>
  <si>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</si>
  <si>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</si>
  <si>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</si>
  <si>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</si>
  <si>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</si>
  <si>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</si>
  <si>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</si>
  <si>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</si>
  <si>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</si>
  <si>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</si>
  <si>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</si>
  <si>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</si>
  <si>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</si>
  <si>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</si>
  <si>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</si>
  <si>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</si>
  <si>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</si>
  <si>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</si>
  <si>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</si>
  <si>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основного общего образования </t>
  </si>
  <si>
    <t>-/Э</t>
  </si>
  <si>
    <t>-/ДЗ</t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</si>
  <si>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</si>
  <si>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</si>
  <si>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</si>
  <si>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</si>
  <si>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Правовое обеспечение профессиональной деятельности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</si>
  <si>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</si>
  <si>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</si>
  <si>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</si>
  <si>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</si>
  <si>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</si>
  <si>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</si>
  <si>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</si>
  <si>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</si>
  <si>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</si>
  <si>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</si>
  <si>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</si>
  <si>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</si>
  <si>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МДК.01.02</t>
  </si>
  <si>
    <t xml:space="preserve">Производственная практика </t>
  </si>
  <si>
    <t>Учебная практика</t>
  </si>
  <si>
    <t>4 курс</t>
  </si>
  <si>
    <t>Эк</t>
  </si>
  <si>
    <t>Производственная практика</t>
  </si>
  <si>
    <t>ПП.03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</si>
  <si>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техник-программист</t>
    </r>
  </si>
  <si>
    <t>Элементы высшей математики</t>
  </si>
  <si>
    <t>Элементы математической логики</t>
  </si>
  <si>
    <t>ЕН.03</t>
  </si>
  <si>
    <t>Теория вероятностей и математическая статистика</t>
  </si>
  <si>
    <t>Операционные системы</t>
  </si>
  <si>
    <t>Архитектура компьютерных систем</t>
  </si>
  <si>
    <t>Технические средства информатизации</t>
  </si>
  <si>
    <t>Информационные технологии</t>
  </si>
  <si>
    <t>Основы программирования</t>
  </si>
  <si>
    <t>Теория алгоритмов</t>
  </si>
  <si>
    <t>Основы экономики</t>
  </si>
  <si>
    <t>Разработка программных модулей программного обеспечения для компьютерных систем</t>
  </si>
  <si>
    <t>Системное программирование</t>
  </si>
  <si>
    <t>Прикладное программирование</t>
  </si>
  <si>
    <t>ПП.01</t>
  </si>
  <si>
    <t>Разработка и администрирование баз данных</t>
  </si>
  <si>
    <t>МДК.02.02</t>
  </si>
  <si>
    <t>Инфокоммуникационные системы и сети</t>
  </si>
  <si>
    <t>Участие в интеграции программных модулей</t>
  </si>
  <si>
    <t>Технология разработки программного обеспечения</t>
  </si>
  <si>
    <t>МДК.03.02</t>
  </si>
  <si>
    <t>МДК.03.03</t>
  </si>
  <si>
    <t>Инструментальные средства разработки программного обеспечения</t>
  </si>
  <si>
    <t>Документирование и сертификация</t>
  </si>
  <si>
    <t>ПМ.04</t>
  </si>
  <si>
    <t>Выполнение работ по профессии "Оператор электронно-вычислительных и вычислительных машин"</t>
  </si>
  <si>
    <t>МДК.04.01</t>
  </si>
  <si>
    <t>УП.04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</si>
  <si>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</si>
  <si>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</si>
  <si>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</si>
  <si>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</si>
  <si>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</si>
  <si>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</si>
  <si>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</si>
  <si>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</si>
  <si>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</si>
  <si>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</si>
  <si>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</si>
  <si>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</si>
  <si>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</si>
  <si>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</si>
  <si>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</si>
  <si>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</si>
  <si>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</si>
  <si>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</si>
  <si>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</si>
  <si>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</si>
  <si>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</si>
  <si>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</si>
  <si>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</si>
  <si>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</si>
  <si>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</si>
  <si>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</si>
  <si>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</si>
  <si>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</si>
  <si>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</si>
  <si>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</si>
  <si>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</si>
  <si>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</si>
  <si>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</si>
  <si>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</si>
  <si>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</si>
  <si>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</si>
  <si>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</si>
  <si>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</si>
  <si>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</si>
  <si>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</si>
  <si>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</si>
  <si>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</si>
  <si>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</si>
  <si>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</si>
  <si>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</si>
  <si>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</si>
  <si>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</si>
  <si>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</si>
  <si>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</si>
  <si>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</si>
  <si>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</si>
  <si>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</si>
  <si>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</si>
  <si>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</si>
  <si>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</si>
  <si>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</si>
  <si>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</si>
  <si>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</si>
  <si>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</si>
  <si>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</si>
  <si>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</si>
  <si>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</si>
  <si>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</si>
  <si>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</si>
  <si>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</si>
  <si>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</si>
  <si>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</si>
  <si>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</si>
  <si>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</si>
  <si>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</si>
  <si>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</si>
  <si>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</si>
  <si>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</si>
  <si>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</si>
  <si>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Практика преддипломная (производственная)</t>
  </si>
  <si>
    <t>X</t>
  </si>
  <si>
    <t>Практика по профилю специальности (производственная)</t>
  </si>
  <si>
    <t>=</t>
  </si>
  <si>
    <t>Каникулы</t>
  </si>
  <si>
    <t>D</t>
  </si>
  <si>
    <t>Итоговая государственная аттестация</t>
  </si>
  <si>
    <t>УП.01</t>
  </si>
  <si>
    <t>УП.02</t>
  </si>
  <si>
    <t>УП.03</t>
  </si>
  <si>
    <t>5                   семестр 16 нед.</t>
  </si>
  <si>
    <t>ОП.10</t>
  </si>
  <si>
    <t>ОП.11</t>
  </si>
  <si>
    <t>Основы предпринимательской деятельности</t>
  </si>
  <si>
    <t>Информатика</t>
  </si>
  <si>
    <t>Обществознание (вкл. экономику и право)</t>
  </si>
  <si>
    <t>География</t>
  </si>
  <si>
    <t>Экология</t>
  </si>
  <si>
    <t>МДК.03.04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</si>
  <si>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</si>
  <si>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t>Основы выполнения работ по профессии рабочего, должности служащего "Оператор электронно-вычислительных и вычислительных машин"</t>
  </si>
  <si>
    <t>-/-/-/-/-/ДЗ</t>
  </si>
  <si>
    <t>0/2/1</t>
  </si>
  <si>
    <t>-/З/-/З/-/ДЗ</t>
  </si>
  <si>
    <t>2/4/0</t>
  </si>
  <si>
    <t>государственного бюджетного профессионального                  образовательного учреждения Ростовской области                               «Таганрогский авиационный колледж имени В.М. Петлякова»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</si>
  <si>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</t>
    </r>
    <r>
      <rPr>
        <b/>
        <u/>
        <sz val="16"/>
        <rFont val="Times New Roman"/>
        <family val="1"/>
        <charset val="204"/>
      </rPr>
      <t xml:space="preserve"> 09.02.03 Программирование в компьютерных системах </t>
    </r>
  </si>
  <si>
    <t xml:space="preserve">среднего общего образования </t>
  </si>
  <si>
    <t>Х</t>
  </si>
  <si>
    <t>производственной практики</t>
  </si>
  <si>
    <t>Наименование учебных циклов, дисциплин, профессиональных модулей, МДК, практик</t>
  </si>
  <si>
    <t>Общеобразовательный учебный цикл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</si>
  <si>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</si>
  <si>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</si>
  <si>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Профессиональный учебный цикл</t>
  </si>
  <si>
    <t>обучение по учебным циклам</t>
  </si>
  <si>
    <t>Коэффициент практикоориентированности</t>
  </si>
  <si>
    <t>2. План учебного процесса (основная профессиональная образовательная программа подготовки специалистов среднего звена)</t>
  </si>
  <si>
    <t xml:space="preserve">Компьютерная графика </t>
  </si>
  <si>
    <t>Бережливое производство</t>
  </si>
  <si>
    <t>МДК.02.03</t>
  </si>
  <si>
    <t>Методы и средства информационной безопасности</t>
  </si>
  <si>
    <t>МДК.02.04</t>
  </si>
  <si>
    <t>Разработка удаленных баз данных</t>
  </si>
  <si>
    <t>Русский язык</t>
  </si>
  <si>
    <t>Литература</t>
  </si>
  <si>
    <t>-/ДЗ*</t>
  </si>
  <si>
    <t>Астрономия</t>
  </si>
  <si>
    <t>Введение в специальность</t>
  </si>
  <si>
    <t>1/11/3</t>
  </si>
  <si>
    <t>ОУДБ.00</t>
  </si>
  <si>
    <t>Базовые общеобразовательные учебные циклы</t>
  </si>
  <si>
    <t>1/9/1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</si>
  <si>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</si>
  <si>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</si>
  <si>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</si>
  <si>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</si>
  <si>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</si>
  <si>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</si>
  <si>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</si>
  <si>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</si>
  <si>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</si>
  <si>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</si>
  <si>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</si>
  <si>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ОУДБ.12</t>
  </si>
  <si>
    <t>ОУДП.00</t>
  </si>
  <si>
    <t>Профильные общеобразовательные учебные циклы</t>
  </si>
  <si>
    <t>0/1/2</t>
  </si>
  <si>
    <t>ОУДП.13</t>
  </si>
  <si>
    <t>Математика</t>
  </si>
  <si>
    <t>ОУДП.14</t>
  </si>
  <si>
    <t>ОУДП.15</t>
  </si>
  <si>
    <t>УД.00</t>
  </si>
  <si>
    <t>Дополнительные учебные дисциплины</t>
  </si>
  <si>
    <t>0/1/0</t>
  </si>
  <si>
    <t>УД.16</t>
  </si>
  <si>
    <t>3                   семестр 16нед.</t>
  </si>
  <si>
    <t>4                   семестр 23 нед.</t>
  </si>
  <si>
    <t>6                   семестр 23 нед.</t>
  </si>
  <si>
    <t>7                   семестр 17 нед.</t>
  </si>
  <si>
    <t>8                   семестр 14 нед.</t>
  </si>
  <si>
    <t>З/ДЗ</t>
  </si>
  <si>
    <t>-/Э*</t>
  </si>
  <si>
    <t>практические занятия</t>
  </si>
  <si>
    <t>лабораторные занятий</t>
  </si>
  <si>
    <r>
      <t xml:space="preserve">                              СОГЛАСОВАНО                                                                                                                                                              Директор по персоналу                                                                                                                           ПАО "ТАНТК им.Г.М.Бериева"                                                                                                                                                                _________________ А.А.Марченко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</si>
  <si>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 xml:space="preserve"> г.                      </t>
    </r>
  </si>
  <si>
    <t>0/18/4</t>
  </si>
  <si>
    <t>Технология разработки и защиты баз данных</t>
  </si>
  <si>
    <t>0/5/6</t>
  </si>
  <si>
    <t>0/23/10</t>
  </si>
  <si>
    <t>-/-/ДЗ*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</si>
  <si>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16.05.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11.06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</si>
  <si>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13.06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</si>
</sst>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3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0"/>
      <color rgb="FFC00000"/>
      <name val="Arial Cyr"/>
      <charset val="204"/>
    </font>
    <font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9" fillId="3" borderId="46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4" borderId="0" xfId="0" applyFill="1"/>
    <xf numFmtId="0" fontId="11" fillId="5" borderId="3" xfId="0" applyFont="1" applyFill="1" applyBorder="1" applyAlignment="1">
      <alignment vertical="center" textRotation="90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0" xfId="0" applyFont="1" applyFill="1" applyBorder="1"/>
    <xf numFmtId="0" fontId="11" fillId="5" borderId="7" xfId="0" applyFont="1" applyFill="1" applyBorder="1"/>
    <xf numFmtId="0" fontId="11" fillId="4" borderId="3" xfId="0" applyFont="1" applyFill="1" applyBorder="1" applyAlignment="1">
      <alignment vertical="center"/>
    </xf>
    <xf numFmtId="49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4" borderId="16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1" fillId="5" borderId="14" xfId="0" applyFont="1" applyFill="1" applyBorder="1"/>
    <xf numFmtId="0" fontId="11" fillId="0" borderId="14" xfId="0" applyFont="1" applyFill="1" applyBorder="1" applyAlignment="1">
      <alignment vertical="center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19" fillId="0" borderId="3" xfId="0" quotePrefix="1" applyFont="1" applyFill="1" applyBorder="1" applyAlignment="1">
      <alignment horizontal="center" vertical="center"/>
    </xf>
    <xf numFmtId="49" fontId="11" fillId="6" borderId="1" xfId="0" quotePrefix="1" applyNumberFormat="1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49" fontId="23" fillId="0" borderId="1" xfId="0" applyNumberFormat="1" applyFont="1" applyBorder="1" applyAlignment="1" applyProtection="1">
      <alignment horizontal="center" vertical="center" shrinkToFit="1"/>
      <protection hidden="1"/>
    </xf>
    <xf numFmtId="49" fontId="23" fillId="0" borderId="2" xfId="0" applyNumberFormat="1" applyFont="1" applyBorder="1" applyAlignment="1" applyProtection="1">
      <alignment horizontal="center" vertical="center" shrinkToFit="1"/>
      <protection hidden="1"/>
    </xf>
    <xf numFmtId="1" fontId="23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0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2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6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11" fillId="5" borderId="3" xfId="0" applyFont="1" applyFill="1" applyBorder="1" applyAlignment="1">
      <alignment horizontal="center" vertical="center" textRotation="90"/>
    </xf>
    <xf numFmtId="0" fontId="11" fillId="4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0" fillId="9" borderId="0" xfId="0" applyFill="1"/>
    <xf numFmtId="0" fontId="5" fillId="8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ont="1" applyFill="1" applyAlignment="1">
      <alignment vertical="center"/>
    </xf>
    <xf numFmtId="0" fontId="0" fillId="10" borderId="0" xfId="0" applyFill="1"/>
    <xf numFmtId="0" fontId="0" fillId="10" borderId="0" xfId="0" applyFill="1" applyAlignment="1">
      <alignment vertical="center"/>
    </xf>
    <xf numFmtId="0" fontId="5" fillId="0" borderId="5" xfId="0" quotePrefix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5" fillId="0" borderId="48" xfId="0" applyFont="1" applyFill="1" applyBorder="1" applyAlignment="1">
      <alignment horizontal="center"/>
    </xf>
    <xf numFmtId="0" fontId="1" fillId="0" borderId="0" xfId="3"/>
    <xf numFmtId="0" fontId="5" fillId="0" borderId="0" xfId="3" applyFont="1" applyAlignment="1">
      <alignment wrapText="1"/>
    </xf>
    <xf numFmtId="49" fontId="11" fillId="5" borderId="1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165" fontId="30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11" borderId="0" xfId="0" applyFill="1" applyAlignment="1">
      <alignment horizontal="center" vertical="center"/>
    </xf>
    <xf numFmtId="0" fontId="5" fillId="11" borderId="1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 vertical="center"/>
    </xf>
    <xf numFmtId="0" fontId="4" fillId="0" borderId="0" xfId="3" applyFont="1" applyAlignment="1">
      <alignment horizontal="right" wrapText="1"/>
    </xf>
    <xf numFmtId="0" fontId="19" fillId="0" borderId="3" xfId="0" applyFont="1" applyFill="1" applyBorder="1" applyAlignment="1">
      <alignment horizontal="center" vertical="center"/>
    </xf>
    <xf numFmtId="0" fontId="31" fillId="0" borderId="1" xfId="0" quotePrefix="1" applyFont="1" applyFill="1" applyBorder="1" applyAlignment="1">
      <alignment horizontal="center" vertical="center" wrapText="1"/>
    </xf>
    <xf numFmtId="0" fontId="0" fillId="12" borderId="1" xfId="0" applyNumberFormat="1" applyFill="1" applyBorder="1" applyAlignment="1" applyProtection="1">
      <alignment horizontal="center" vertical="center"/>
      <protection hidden="1"/>
    </xf>
    <xf numFmtId="49" fontId="25" fillId="2" borderId="5" xfId="0" applyNumberFormat="1" applyFont="1" applyFill="1" applyBorder="1" applyAlignment="1" applyProtection="1">
      <alignment horizontal="center" vertical="center"/>
      <protection locked="0"/>
    </xf>
    <xf numFmtId="49" fontId="25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13" borderId="0" xfId="0" applyFill="1"/>
    <xf numFmtId="49" fontId="25" fillId="2" borderId="5" xfId="0" applyNumberFormat="1" applyFont="1" applyFill="1" applyBorder="1" applyAlignment="1" applyProtection="1">
      <alignment vertical="center"/>
      <protection locked="0"/>
    </xf>
    <xf numFmtId="0" fontId="1" fillId="12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4" fillId="0" borderId="0" xfId="3" applyFont="1" applyAlignment="1">
      <alignment horizontal="right" wrapText="1"/>
    </xf>
    <xf numFmtId="0" fontId="8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 textRotation="90"/>
    </xf>
    <xf numFmtId="0" fontId="11" fillId="5" borderId="3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wrapText="1"/>
    </xf>
    <xf numFmtId="0" fontId="11" fillId="5" borderId="30" xfId="0" applyFont="1" applyFill="1" applyBorder="1" applyAlignment="1">
      <alignment horizontal="center" wrapText="1"/>
    </xf>
    <xf numFmtId="0" fontId="11" fillId="5" borderId="2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11" fillId="0" borderId="37" xfId="0" applyFont="1" applyFill="1" applyBorder="1" applyAlignment="1">
      <alignment horizontal="left"/>
    </xf>
    <xf numFmtId="0" fontId="11" fillId="0" borderId="38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 wrapText="1"/>
    </xf>
    <xf numFmtId="0" fontId="11" fillId="5" borderId="28" xfId="0" applyFont="1" applyFill="1" applyBorder="1" applyAlignment="1">
      <alignment horizontal="center" wrapText="1"/>
    </xf>
    <xf numFmtId="0" fontId="11" fillId="5" borderId="40" xfId="0" applyFont="1" applyFill="1" applyBorder="1" applyAlignment="1">
      <alignment horizont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34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/>
    </xf>
    <xf numFmtId="0" fontId="11" fillId="5" borderId="5" xfId="0" applyFont="1" applyFill="1" applyBorder="1" applyAlignment="1">
      <alignment horizontal="center" vertical="center" textRotation="90" wrapText="1"/>
    </xf>
    <xf numFmtId="0" fontId="11" fillId="5" borderId="35" xfId="0" applyFont="1" applyFill="1" applyBorder="1" applyAlignment="1">
      <alignment horizontal="center" vertical="center" textRotation="90"/>
    </xf>
    <xf numFmtId="0" fontId="11" fillId="5" borderId="36" xfId="0" applyFont="1" applyFill="1" applyBorder="1" applyAlignment="1">
      <alignment horizontal="center" vertical="center" textRotation="90"/>
    </xf>
    <xf numFmtId="0" fontId="11" fillId="5" borderId="16" xfId="0" applyFont="1" applyFill="1" applyBorder="1" applyAlignment="1">
      <alignment horizontal="center" vertical="center" textRotation="90"/>
    </xf>
    <xf numFmtId="0" fontId="1" fillId="12" borderId="5" xfId="0" applyFont="1" applyFill="1" applyBorder="1" applyAlignment="1" applyProtection="1">
      <alignment horizontal="center" vertical="center"/>
      <protection hidden="1"/>
    </xf>
    <xf numFmtId="0" fontId="1" fillId="12" borderId="3" xfId="0" applyFont="1" applyFill="1" applyBorder="1" applyAlignment="1" applyProtection="1">
      <alignment horizontal="center" vertical="center"/>
      <protection hidden="1"/>
    </xf>
    <xf numFmtId="49" fontId="16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12" borderId="5" xfId="0" applyNumberFormat="1" applyFill="1" applyBorder="1" applyAlignment="1" applyProtection="1">
      <alignment horizontal="center" vertical="center"/>
      <protection hidden="1"/>
    </xf>
    <xf numFmtId="0" fontId="0" fillId="12" borderId="3" xfId="0" applyNumberFormat="1" applyFill="1" applyBorder="1" applyAlignment="1" applyProtection="1">
      <alignment horizontal="center" vertical="center"/>
      <protection hidden="1"/>
    </xf>
    <xf numFmtId="0" fontId="0" fillId="12" borderId="5" xfId="0" applyFill="1" applyBorder="1" applyAlignment="1" applyProtection="1">
      <alignment horizontal="center" vertical="center"/>
      <protection hidden="1"/>
    </xf>
    <xf numFmtId="0" fontId="0" fillId="12" borderId="3" xfId="0" applyFill="1" applyBorder="1" applyAlignment="1" applyProtection="1">
      <alignment horizontal="center" vertical="center"/>
      <protection hidden="1"/>
    </xf>
    <xf numFmtId="49" fontId="25" fillId="2" borderId="5" xfId="0" applyNumberFormat="1" applyFont="1" applyFill="1" applyBorder="1" applyAlignment="1" applyProtection="1">
      <alignment horizontal="center" vertical="center"/>
      <protection locked="0"/>
    </xf>
    <xf numFmtId="49" fontId="2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26" fillId="2" borderId="5" xfId="0" applyNumberFormat="1" applyFont="1" applyFill="1" applyBorder="1" applyAlignment="1" applyProtection="1">
      <alignment horizontal="center" vertical="center"/>
      <protection locked="0"/>
    </xf>
    <xf numFmtId="49" fontId="26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12" borderId="5" xfId="0" applyNumberFormat="1" applyFill="1" applyBorder="1" applyAlignment="1" applyProtection="1">
      <alignment horizontal="center" vertical="center"/>
      <protection hidden="1"/>
    </xf>
    <xf numFmtId="49" fontId="0" fillId="12" borderId="3" xfId="0" applyNumberFormat="1" applyFill="1" applyBorder="1" applyAlignment="1" applyProtection="1">
      <alignment horizontal="center" vertical="center"/>
      <protection hidden="1"/>
    </xf>
    <xf numFmtId="0" fontId="0" fillId="0" borderId="3" xfId="0" applyBorder="1"/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21" fillId="0" borderId="5" xfId="0" applyNumberFormat="1" applyFont="1" applyBorder="1" applyAlignment="1" applyProtection="1">
      <alignment horizontal="center" vertical="center" textRotation="90"/>
      <protection hidden="1"/>
    </xf>
    <xf numFmtId="49" fontId="21" fillId="0" borderId="3" xfId="0" applyNumberFormat="1" applyFont="1" applyBorder="1" applyAlignment="1" applyProtection="1">
      <alignment horizontal="center" vertical="center" textRotation="90"/>
      <protection hidden="1"/>
    </xf>
    <xf numFmtId="49" fontId="22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49" fontId="2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3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49" fontId="21" fillId="0" borderId="4" xfId="0" applyNumberFormat="1" applyFont="1" applyBorder="1" applyAlignment="1" applyProtection="1">
      <alignment horizontal="center" vertical="center" textRotation="90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0" fontId="22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3" xfId="0" applyFont="1" applyFill="1" applyBorder="1" applyAlignment="1" applyProtection="1">
      <alignment horizontal="center" vertical="center" textRotation="90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0" fillId="0" borderId="30" xfId="0" applyBorder="1" applyProtection="1">
      <protection hidden="1"/>
    </xf>
    <xf numFmtId="0" fontId="0" fillId="0" borderId="25" xfId="0" applyBorder="1" applyProtection="1">
      <protection hidden="1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"/>
  <sheetViews>
    <sheetView tabSelected="1" view="pageBreakPreview" zoomScaleSheetLayoutView="100" workbookViewId="0">
      <selection activeCell="J23" sqref="J23:N24"/>
    </sheetView>
  </sheetViews>
  <sheetFormatPr defaultRowHeight="12.75"/>
  <cols>
    <col min="1" max="5" width="9.7109375" customWidth="1"/>
  </cols>
  <sheetData>
    <row r="1" spans="1:15" ht="12.75" customHeight="1">
      <c r="A1" s="143" t="s">
        <v>280</v>
      </c>
      <c r="B1" s="143"/>
      <c r="C1" s="143"/>
      <c r="D1" s="143"/>
      <c r="E1" s="143"/>
      <c r="F1" s="114"/>
      <c r="G1" s="114"/>
      <c r="H1" s="114"/>
      <c r="I1" s="114"/>
      <c r="J1" s="143" t="s">
        <v>281</v>
      </c>
      <c r="K1" s="143"/>
      <c r="L1" s="143"/>
      <c r="M1" s="143"/>
      <c r="N1" s="143"/>
    </row>
    <row r="2" spans="1:15" ht="15.75" customHeight="1">
      <c r="A2" s="143"/>
      <c r="B2" s="143"/>
      <c r="C2" s="143"/>
      <c r="D2" s="143"/>
      <c r="E2" s="143"/>
      <c r="F2" s="115"/>
      <c r="G2" s="114"/>
      <c r="H2" s="114"/>
      <c r="I2" s="114"/>
      <c r="J2" s="143"/>
      <c r="K2" s="143"/>
      <c r="L2" s="143"/>
      <c r="M2" s="143"/>
      <c r="N2" s="143"/>
    </row>
    <row r="3" spans="1:15" ht="18.75">
      <c r="A3" s="143"/>
      <c r="B3" s="143"/>
      <c r="C3" s="143"/>
      <c r="D3" s="143"/>
      <c r="E3" s="143"/>
      <c r="F3" s="125"/>
      <c r="G3" s="125"/>
      <c r="H3" s="125"/>
      <c r="I3" s="125"/>
      <c r="J3" s="143"/>
      <c r="K3" s="143"/>
      <c r="L3" s="143"/>
      <c r="M3" s="143"/>
      <c r="N3" s="143"/>
    </row>
    <row r="4" spans="1:15" ht="51" customHeight="1">
      <c r="A4" s="143"/>
      <c r="B4" s="143"/>
      <c r="C4" s="143"/>
      <c r="D4" s="143"/>
      <c r="E4" s="143"/>
      <c r="F4" s="114"/>
      <c r="G4" s="114"/>
      <c r="H4" s="114"/>
      <c r="I4" s="114"/>
      <c r="J4" s="143"/>
      <c r="K4" s="143"/>
      <c r="L4" s="143"/>
      <c r="M4" s="143"/>
      <c r="N4" s="143"/>
    </row>
    <row r="7" spans="1:15" ht="25.5">
      <c r="E7" s="144" t="s">
        <v>45</v>
      </c>
      <c r="F7" s="144"/>
      <c r="G7" s="144"/>
      <c r="H7" s="144"/>
      <c r="I7" s="144"/>
      <c r="J7" s="144"/>
    </row>
    <row r="8" spans="1:15" ht="18.75">
      <c r="F8" s="4"/>
      <c r="G8" s="4"/>
      <c r="H8" s="4"/>
      <c r="I8" s="4"/>
      <c r="J8" s="4"/>
    </row>
    <row r="9" spans="1:15" ht="78" customHeight="1">
      <c r="C9" s="141" t="s">
        <v>220</v>
      </c>
      <c r="D9" s="141"/>
      <c r="E9" s="141"/>
      <c r="F9" s="141"/>
      <c r="G9" s="141"/>
      <c r="H9" s="141"/>
      <c r="I9" s="141"/>
      <c r="J9" s="141"/>
      <c r="K9" s="141"/>
      <c r="L9" s="141"/>
      <c r="O9" s="5"/>
    </row>
    <row r="11" spans="1:15" ht="20.25" customHeight="1">
      <c r="C11" s="141" t="s">
        <v>221</v>
      </c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5" ht="41.25" customHeight="1">
      <c r="C12" s="141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1:15" ht="18" customHeight="1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ht="20.25" customHeight="1">
      <c r="D14" s="141" t="s">
        <v>64</v>
      </c>
      <c r="E14" s="141"/>
      <c r="F14" s="141"/>
      <c r="G14" s="141"/>
      <c r="H14" s="141"/>
      <c r="I14" s="141"/>
      <c r="J14" s="141"/>
      <c r="K14" s="141"/>
    </row>
    <row r="15" spans="1:15" ht="20.25" customHeight="1">
      <c r="D15" s="139"/>
      <c r="E15" s="139"/>
      <c r="F15" s="139"/>
      <c r="G15" s="139"/>
      <c r="H15" s="139"/>
      <c r="I15" s="139"/>
      <c r="J15" s="139"/>
      <c r="K15" s="139"/>
    </row>
    <row r="17" spans="9:14" ht="38.25" customHeight="1">
      <c r="J17" s="140" t="s">
        <v>92</v>
      </c>
      <c r="K17" s="140"/>
      <c r="L17" s="140"/>
      <c r="M17" s="140"/>
      <c r="N17" s="140"/>
    </row>
    <row r="18" spans="9:14" ht="18.75" customHeight="1">
      <c r="J18" s="140" t="s">
        <v>63</v>
      </c>
      <c r="K18" s="140"/>
      <c r="L18" s="140"/>
      <c r="M18" s="140"/>
      <c r="N18" s="140"/>
    </row>
    <row r="19" spans="9:14" ht="36.75" customHeight="1">
      <c r="J19" s="140" t="s">
        <v>80</v>
      </c>
      <c r="K19" s="140"/>
      <c r="L19" s="140"/>
      <c r="M19" s="140"/>
      <c r="N19" s="140"/>
    </row>
    <row r="20" spans="9:14" ht="18.75">
      <c r="J20" s="142" t="s">
        <v>65</v>
      </c>
      <c r="K20" s="140"/>
      <c r="L20" s="140"/>
      <c r="M20" s="140"/>
      <c r="N20" s="140"/>
    </row>
    <row r="22" spans="9:14" ht="18.75">
      <c r="J22" s="140" t="s">
        <v>81</v>
      </c>
      <c r="K22" s="140"/>
      <c r="L22" s="140"/>
      <c r="M22" s="140"/>
      <c r="N22" s="140"/>
    </row>
    <row r="23" spans="9:14">
      <c r="J23" s="142" t="s">
        <v>222</v>
      </c>
      <c r="K23" s="140"/>
      <c r="L23" s="140"/>
      <c r="M23" s="140"/>
      <c r="N23" s="140"/>
    </row>
    <row r="24" spans="9:14">
      <c r="J24" s="140"/>
      <c r="K24" s="140"/>
      <c r="L24" s="140"/>
      <c r="M24" s="140"/>
      <c r="N24" s="140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mergeCells count="13">
    <mergeCell ref="A1:E4"/>
    <mergeCell ref="J1:N4"/>
    <mergeCell ref="C9:L9"/>
    <mergeCell ref="E7:J7"/>
    <mergeCell ref="D14:K14"/>
    <mergeCell ref="D15:K15"/>
    <mergeCell ref="J17:N17"/>
    <mergeCell ref="C11:L12"/>
    <mergeCell ref="J22:N22"/>
    <mergeCell ref="J23:N24"/>
    <mergeCell ref="J20:N20"/>
    <mergeCell ref="J19:N19"/>
    <mergeCell ref="J18:N18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BD88"/>
  <sheetViews>
    <sheetView view="pageBreakPreview" zoomScale="90" zoomScaleNormal="90" zoomScaleSheetLayoutView="90" workbookViewId="0">
      <pane ySplit="7" topLeftCell="A8" activePane="bottomLeft" state="frozen"/>
      <selection pane="bottomLeft" activeCell="Q45" sqref="Q45"/>
    </sheetView>
  </sheetViews>
  <sheetFormatPr defaultRowHeight="12.75"/>
  <cols>
    <col min="1" max="1" width="12.42578125" customWidth="1"/>
    <col min="2" max="2" width="55" customWidth="1"/>
    <col min="3" max="3" width="10.28515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10" width="6.85546875" customWidth="1"/>
    <col min="11" max="14" width="6.42578125" customWidth="1"/>
    <col min="15" max="16" width="6.42578125" style="102" customWidth="1"/>
    <col min="17" max="18" width="6.42578125" customWidth="1"/>
    <col min="21" max="21" width="8.28515625" customWidth="1"/>
    <col min="22" max="22" width="6.42578125" customWidth="1"/>
  </cols>
  <sheetData>
    <row r="1" spans="1:56" ht="15.75">
      <c r="A1" s="188" t="s">
        <v>232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56" ht="6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56" s="31" customFormat="1" ht="30" customHeight="1">
      <c r="A3" s="214" t="s">
        <v>5</v>
      </c>
      <c r="B3" s="207" t="s">
        <v>225</v>
      </c>
      <c r="C3" s="209" t="s">
        <v>6</v>
      </c>
      <c r="D3" s="167" t="s">
        <v>7</v>
      </c>
      <c r="E3" s="168"/>
      <c r="F3" s="168"/>
      <c r="G3" s="168"/>
      <c r="H3" s="168"/>
      <c r="I3" s="168"/>
      <c r="J3" s="169"/>
      <c r="K3" s="179" t="s">
        <v>11</v>
      </c>
      <c r="L3" s="180"/>
      <c r="M3" s="180"/>
      <c r="N3" s="180"/>
      <c r="O3" s="180"/>
      <c r="P3" s="180"/>
      <c r="Q3" s="180"/>
      <c r="R3" s="18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</row>
    <row r="4" spans="1:56" s="31" customFormat="1" ht="30.95" customHeight="1">
      <c r="A4" s="215"/>
      <c r="B4" s="208"/>
      <c r="C4" s="210"/>
      <c r="D4" s="149" t="s">
        <v>8</v>
      </c>
      <c r="E4" s="213" t="s">
        <v>13</v>
      </c>
      <c r="F4" s="156" t="s">
        <v>9</v>
      </c>
      <c r="G4" s="157"/>
      <c r="H4" s="157"/>
      <c r="I4" s="157"/>
      <c r="J4" s="158"/>
      <c r="K4" s="154" t="s">
        <v>2</v>
      </c>
      <c r="L4" s="155"/>
      <c r="M4" s="154" t="s">
        <v>3</v>
      </c>
      <c r="N4" s="155"/>
      <c r="O4" s="154" t="s">
        <v>4</v>
      </c>
      <c r="P4" s="155"/>
      <c r="Q4" s="154" t="s">
        <v>47</v>
      </c>
      <c r="R4" s="184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</row>
    <row r="5" spans="1:56" s="31" customFormat="1" ht="14.45" customHeight="1">
      <c r="A5" s="215"/>
      <c r="B5" s="208"/>
      <c r="C5" s="210"/>
      <c r="D5" s="212"/>
      <c r="E5" s="210"/>
      <c r="F5" s="149" t="s">
        <v>12</v>
      </c>
      <c r="G5" s="185" t="s">
        <v>10</v>
      </c>
      <c r="H5" s="186"/>
      <c r="I5" s="186"/>
      <c r="J5" s="187"/>
      <c r="K5" s="146" t="s">
        <v>69</v>
      </c>
      <c r="L5" s="146" t="s">
        <v>70</v>
      </c>
      <c r="M5" s="146" t="s">
        <v>271</v>
      </c>
      <c r="N5" s="146" t="s">
        <v>272</v>
      </c>
      <c r="O5" s="146" t="s">
        <v>205</v>
      </c>
      <c r="P5" s="146" t="s">
        <v>273</v>
      </c>
      <c r="Q5" s="146" t="s">
        <v>274</v>
      </c>
      <c r="R5" s="182" t="s">
        <v>275</v>
      </c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</row>
    <row r="6" spans="1:56" s="31" customFormat="1" ht="150" customHeight="1">
      <c r="A6" s="216"/>
      <c r="B6" s="147"/>
      <c r="C6" s="211"/>
      <c r="D6" s="150"/>
      <c r="E6" s="211"/>
      <c r="F6" s="150"/>
      <c r="G6" s="96" t="s">
        <v>40</v>
      </c>
      <c r="H6" s="32" t="s">
        <v>279</v>
      </c>
      <c r="I6" s="32" t="s">
        <v>278</v>
      </c>
      <c r="J6" s="32" t="s">
        <v>41</v>
      </c>
      <c r="K6" s="147"/>
      <c r="L6" s="147"/>
      <c r="M6" s="147"/>
      <c r="N6" s="147"/>
      <c r="O6" s="147"/>
      <c r="P6" s="147"/>
      <c r="Q6" s="147"/>
      <c r="R6" s="183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</row>
    <row r="7" spans="1:56" s="49" customFormat="1" ht="15.75">
      <c r="A7" s="5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9">
        <v>16</v>
      </c>
      <c r="R7" s="53">
        <v>17</v>
      </c>
      <c r="T7" s="50" t="s">
        <v>75</v>
      </c>
      <c r="U7" s="50" t="s">
        <v>76</v>
      </c>
    </row>
    <row r="8" spans="1:56" s="27" customFormat="1" ht="36" customHeight="1">
      <c r="A8" s="54" t="s">
        <v>14</v>
      </c>
      <c r="B8" s="46" t="s">
        <v>226</v>
      </c>
      <c r="C8" s="47" t="s">
        <v>244</v>
      </c>
      <c r="D8" s="48">
        <f>SUM(D9+D22+D26)</f>
        <v>2106</v>
      </c>
      <c r="E8" s="48">
        <f t="shared" ref="E8:R8" si="0">SUM(E9+E22+E26)</f>
        <v>702</v>
      </c>
      <c r="F8" s="48">
        <f t="shared" si="0"/>
        <v>1404</v>
      </c>
      <c r="G8" s="48">
        <f t="shared" si="0"/>
        <v>967</v>
      </c>
      <c r="H8" s="48">
        <f t="shared" si="0"/>
        <v>78</v>
      </c>
      <c r="I8" s="48">
        <f t="shared" ref="I8" si="1">SUM(I9+I22+I26)</f>
        <v>359</v>
      </c>
      <c r="J8" s="48">
        <f t="shared" si="0"/>
        <v>0</v>
      </c>
      <c r="K8" s="48">
        <f t="shared" si="0"/>
        <v>612</v>
      </c>
      <c r="L8" s="48">
        <f t="shared" si="0"/>
        <v>792</v>
      </c>
      <c r="M8" s="48">
        <f t="shared" si="0"/>
        <v>0</v>
      </c>
      <c r="N8" s="48">
        <f t="shared" si="0"/>
        <v>0</v>
      </c>
      <c r="O8" s="48">
        <f t="shared" si="0"/>
        <v>0</v>
      </c>
      <c r="P8" s="48">
        <f t="shared" si="0"/>
        <v>0</v>
      </c>
      <c r="Q8" s="48">
        <f t="shared" si="0"/>
        <v>0</v>
      </c>
      <c r="R8" s="48">
        <f t="shared" si="0"/>
        <v>0</v>
      </c>
      <c r="S8" s="132"/>
      <c r="T8" s="132"/>
      <c r="U8" s="166" t="s">
        <v>77</v>
      </c>
      <c r="V8" s="166"/>
    </row>
    <row r="9" spans="1:56" s="27" customFormat="1" ht="36" customHeight="1">
      <c r="A9" s="54" t="s">
        <v>245</v>
      </c>
      <c r="B9" s="46" t="s">
        <v>246</v>
      </c>
      <c r="C9" s="47" t="s">
        <v>247</v>
      </c>
      <c r="D9" s="48">
        <f t="shared" ref="D9:R9" si="2">SUM(D10:D21)</f>
        <v>1420</v>
      </c>
      <c r="E9" s="48">
        <f t="shared" si="2"/>
        <v>475</v>
      </c>
      <c r="F9" s="48">
        <f t="shared" si="2"/>
        <v>945</v>
      </c>
      <c r="G9" s="48">
        <f t="shared" si="2"/>
        <v>648</v>
      </c>
      <c r="H9" s="48">
        <f t="shared" si="2"/>
        <v>20</v>
      </c>
      <c r="I9" s="48">
        <f t="shared" ref="I9" si="3">SUM(I10:I21)</f>
        <v>277</v>
      </c>
      <c r="J9" s="48">
        <f t="shared" si="2"/>
        <v>0</v>
      </c>
      <c r="K9" s="48">
        <f t="shared" si="2"/>
        <v>420</v>
      </c>
      <c r="L9" s="48">
        <f t="shared" si="2"/>
        <v>525</v>
      </c>
      <c r="M9" s="48">
        <f t="shared" si="2"/>
        <v>0</v>
      </c>
      <c r="N9" s="48">
        <f t="shared" si="2"/>
        <v>0</v>
      </c>
      <c r="O9" s="48">
        <f t="shared" si="2"/>
        <v>0</v>
      </c>
      <c r="P9" s="48">
        <f t="shared" si="2"/>
        <v>0</v>
      </c>
      <c r="Q9" s="48">
        <f t="shared" si="2"/>
        <v>0</v>
      </c>
      <c r="R9" s="48">
        <f t="shared" si="2"/>
        <v>0</v>
      </c>
      <c r="S9" s="132"/>
      <c r="T9" s="132"/>
      <c r="U9" s="166" t="s">
        <v>77</v>
      </c>
      <c r="V9" s="166"/>
    </row>
    <row r="10" spans="1:56" ht="18" customHeight="1">
      <c r="A10" s="55" t="s">
        <v>248</v>
      </c>
      <c r="B10" s="11" t="s">
        <v>239</v>
      </c>
      <c r="C10" s="12" t="s">
        <v>277</v>
      </c>
      <c r="D10" s="10">
        <f t="shared" ref="D10:D21" si="4">E10+F10</f>
        <v>117</v>
      </c>
      <c r="E10" s="10">
        <v>39</v>
      </c>
      <c r="F10" s="10">
        <f t="shared" ref="F10:F14" si="5">K10+L10+M10+N10+O10+P10</f>
        <v>78</v>
      </c>
      <c r="G10" s="10">
        <f t="shared" ref="G10:G11" si="6">F10-H10-I10-J10</f>
        <v>68</v>
      </c>
      <c r="H10" s="10">
        <v>0</v>
      </c>
      <c r="I10" s="10">
        <v>10</v>
      </c>
      <c r="J10" s="10">
        <v>0</v>
      </c>
      <c r="K10" s="10">
        <v>34</v>
      </c>
      <c r="L10" s="10">
        <v>44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56">
        <v>0</v>
      </c>
      <c r="S10" s="133"/>
      <c r="T10" s="133"/>
      <c r="U10" s="51">
        <f>SUM(K10:L25)/39</f>
        <v>45.769230769230766</v>
      </c>
      <c r="V10" s="51">
        <f>SUM(D10:D25)/39</f>
        <v>68.666666666666671</v>
      </c>
    </row>
    <row r="11" spans="1:56" ht="18" customHeight="1">
      <c r="A11" s="55" t="s">
        <v>249</v>
      </c>
      <c r="B11" s="11" t="s">
        <v>240</v>
      </c>
      <c r="C11" s="12" t="s">
        <v>277</v>
      </c>
      <c r="D11" s="10">
        <f t="shared" si="4"/>
        <v>176</v>
      </c>
      <c r="E11" s="10">
        <v>59</v>
      </c>
      <c r="F11" s="10">
        <f t="shared" si="5"/>
        <v>117</v>
      </c>
      <c r="G11" s="10">
        <f t="shared" si="6"/>
        <v>117</v>
      </c>
      <c r="H11" s="10">
        <v>0</v>
      </c>
      <c r="I11" s="10">
        <v>0</v>
      </c>
      <c r="J11" s="10">
        <v>0</v>
      </c>
      <c r="K11" s="10">
        <v>52</v>
      </c>
      <c r="L11" s="10">
        <v>65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56">
        <v>0</v>
      </c>
      <c r="S11" s="133"/>
      <c r="T11" s="133"/>
      <c r="U11" s="51"/>
      <c r="V11" s="51"/>
    </row>
    <row r="12" spans="1:56" ht="18" customHeight="1">
      <c r="A12" s="55" t="s">
        <v>250</v>
      </c>
      <c r="B12" s="11" t="s">
        <v>23</v>
      </c>
      <c r="C12" s="12" t="s">
        <v>67</v>
      </c>
      <c r="D12" s="10">
        <f t="shared" si="4"/>
        <v>175</v>
      </c>
      <c r="E12" s="10">
        <v>58</v>
      </c>
      <c r="F12" s="10">
        <f t="shared" si="5"/>
        <v>117</v>
      </c>
      <c r="G12" s="10">
        <f>F12-H12-I12-J12</f>
        <v>2</v>
      </c>
      <c r="H12" s="10">
        <v>0</v>
      </c>
      <c r="I12" s="10">
        <v>115</v>
      </c>
      <c r="J12" s="10">
        <v>0</v>
      </c>
      <c r="K12" s="10">
        <v>51</v>
      </c>
      <c r="L12" s="10">
        <v>66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56">
        <v>0</v>
      </c>
      <c r="S12" s="133"/>
      <c r="T12" s="133"/>
    </row>
    <row r="13" spans="1:56" ht="18" customHeight="1">
      <c r="A13" s="55" t="s">
        <v>251</v>
      </c>
      <c r="B13" s="11" t="s">
        <v>210</v>
      </c>
      <c r="C13" s="12" t="s">
        <v>67</v>
      </c>
      <c r="D13" s="10">
        <f t="shared" si="4"/>
        <v>162</v>
      </c>
      <c r="E13" s="10">
        <v>54</v>
      </c>
      <c r="F13" s="10">
        <f t="shared" si="5"/>
        <v>108</v>
      </c>
      <c r="G13" s="10">
        <f t="shared" ref="G13:G21" si="7">F13-H13-I13-J13</f>
        <v>108</v>
      </c>
      <c r="H13" s="10">
        <v>0</v>
      </c>
      <c r="I13" s="10">
        <v>0</v>
      </c>
      <c r="J13" s="10">
        <v>0</v>
      </c>
      <c r="K13" s="10">
        <v>50</v>
      </c>
      <c r="L13" s="10">
        <v>58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56">
        <v>0</v>
      </c>
      <c r="S13" s="133"/>
      <c r="T13" s="133"/>
    </row>
    <row r="14" spans="1:56" ht="18" customHeight="1">
      <c r="A14" s="55" t="s">
        <v>252</v>
      </c>
      <c r="B14" s="11" t="s">
        <v>22</v>
      </c>
      <c r="C14" s="12" t="s">
        <v>67</v>
      </c>
      <c r="D14" s="10">
        <f t="shared" si="4"/>
        <v>176</v>
      </c>
      <c r="E14" s="10">
        <v>59</v>
      </c>
      <c r="F14" s="10">
        <f t="shared" si="5"/>
        <v>117</v>
      </c>
      <c r="G14" s="10">
        <f t="shared" si="7"/>
        <v>117</v>
      </c>
      <c r="H14" s="10">
        <v>0</v>
      </c>
      <c r="I14" s="10">
        <v>0</v>
      </c>
      <c r="J14" s="10">
        <v>0</v>
      </c>
      <c r="K14" s="10">
        <v>34</v>
      </c>
      <c r="L14" s="10">
        <v>83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56">
        <v>0</v>
      </c>
      <c r="S14" s="133"/>
      <c r="T14" s="133"/>
    </row>
    <row r="15" spans="1:56" ht="18" customHeight="1">
      <c r="A15" s="55" t="s">
        <v>253</v>
      </c>
      <c r="B15" s="11" t="s">
        <v>24</v>
      </c>
      <c r="C15" s="10" t="s">
        <v>276</v>
      </c>
      <c r="D15" s="10">
        <f t="shared" si="4"/>
        <v>176</v>
      </c>
      <c r="E15" s="10">
        <v>59</v>
      </c>
      <c r="F15" s="10">
        <f>K15+L15+M15+N15+O15+P15</f>
        <v>117</v>
      </c>
      <c r="G15" s="10">
        <f t="shared" si="7"/>
        <v>2</v>
      </c>
      <c r="H15" s="10">
        <v>0</v>
      </c>
      <c r="I15" s="10">
        <v>115</v>
      </c>
      <c r="J15" s="10">
        <v>0</v>
      </c>
      <c r="K15" s="10">
        <v>57</v>
      </c>
      <c r="L15" s="10">
        <v>60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56">
        <v>0</v>
      </c>
      <c r="S15" s="133"/>
      <c r="T15" s="133"/>
    </row>
    <row r="16" spans="1:56" ht="18" customHeight="1">
      <c r="A16" s="55" t="s">
        <v>254</v>
      </c>
      <c r="B16" s="11" t="s">
        <v>68</v>
      </c>
      <c r="C16" s="12" t="s">
        <v>67</v>
      </c>
      <c r="D16" s="10">
        <f t="shared" si="4"/>
        <v>105</v>
      </c>
      <c r="E16" s="10">
        <v>35</v>
      </c>
      <c r="F16" s="10">
        <f t="shared" ref="F16:F21" si="8">K16+L16+M16+N16+O16+P16</f>
        <v>70</v>
      </c>
      <c r="G16" s="10">
        <f t="shared" si="7"/>
        <v>50</v>
      </c>
      <c r="H16" s="10">
        <v>0</v>
      </c>
      <c r="I16" s="10">
        <v>20</v>
      </c>
      <c r="J16" s="10">
        <v>0</v>
      </c>
      <c r="K16" s="10">
        <v>38</v>
      </c>
      <c r="L16" s="10">
        <v>32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56">
        <v>0</v>
      </c>
      <c r="S16" s="133"/>
      <c r="T16" s="133"/>
    </row>
    <row r="17" spans="1:24" ht="18" customHeight="1">
      <c r="A17" s="55" t="s">
        <v>255</v>
      </c>
      <c r="B17" s="11" t="s">
        <v>82</v>
      </c>
      <c r="C17" s="12" t="s">
        <v>67</v>
      </c>
      <c r="D17" s="10">
        <f t="shared" si="4"/>
        <v>117</v>
      </c>
      <c r="E17" s="10">
        <v>39</v>
      </c>
      <c r="F17" s="10">
        <f t="shared" si="8"/>
        <v>78</v>
      </c>
      <c r="G17" s="10">
        <f t="shared" si="7"/>
        <v>58</v>
      </c>
      <c r="H17" s="10">
        <v>20</v>
      </c>
      <c r="I17" s="10">
        <v>0</v>
      </c>
      <c r="J17" s="10">
        <v>0</v>
      </c>
      <c r="K17" s="10">
        <v>16</v>
      </c>
      <c r="L17" s="10">
        <v>62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56">
        <v>0</v>
      </c>
      <c r="S17" s="133"/>
      <c r="T17" s="133"/>
    </row>
    <row r="18" spans="1:24" s="25" customFormat="1" ht="18" customHeight="1">
      <c r="A18" s="55" t="s">
        <v>256</v>
      </c>
      <c r="B18" s="23" t="s">
        <v>83</v>
      </c>
      <c r="C18" s="137" t="s">
        <v>53</v>
      </c>
      <c r="D18" s="24">
        <f t="shared" si="4"/>
        <v>54</v>
      </c>
      <c r="E18" s="24">
        <v>18</v>
      </c>
      <c r="F18" s="13">
        <f t="shared" si="8"/>
        <v>36</v>
      </c>
      <c r="G18" s="10">
        <f t="shared" si="7"/>
        <v>31</v>
      </c>
      <c r="H18" s="24">
        <v>0</v>
      </c>
      <c r="I18" s="24">
        <v>5</v>
      </c>
      <c r="J18" s="24">
        <v>0</v>
      </c>
      <c r="K18" s="24">
        <v>36</v>
      </c>
      <c r="L18" s="24">
        <v>0</v>
      </c>
      <c r="M18" s="24">
        <v>0</v>
      </c>
      <c r="N18" s="24">
        <v>0</v>
      </c>
      <c r="O18" s="13">
        <v>0</v>
      </c>
      <c r="P18" s="13">
        <v>0</v>
      </c>
      <c r="Q18" s="13">
        <v>0</v>
      </c>
      <c r="R18" s="59">
        <v>0</v>
      </c>
      <c r="S18" s="133"/>
      <c r="T18" s="133"/>
    </row>
    <row r="19" spans="1:24" ht="18" customHeight="1">
      <c r="A19" s="55" t="s">
        <v>257</v>
      </c>
      <c r="B19" s="11" t="s">
        <v>211</v>
      </c>
      <c r="C19" s="137" t="s">
        <v>53</v>
      </c>
      <c r="D19" s="24">
        <f t="shared" si="4"/>
        <v>54</v>
      </c>
      <c r="E19" s="10">
        <v>18</v>
      </c>
      <c r="F19" s="10">
        <f t="shared" si="8"/>
        <v>36</v>
      </c>
      <c r="G19" s="10">
        <f t="shared" si="7"/>
        <v>32</v>
      </c>
      <c r="H19" s="10">
        <v>0</v>
      </c>
      <c r="I19" s="10">
        <v>4</v>
      </c>
      <c r="J19" s="10">
        <v>0</v>
      </c>
      <c r="K19" s="10">
        <v>0</v>
      </c>
      <c r="L19" s="10">
        <v>36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56">
        <v>0</v>
      </c>
      <c r="S19" s="133"/>
      <c r="T19" s="133"/>
    </row>
    <row r="20" spans="1:24" ht="18" customHeight="1">
      <c r="A20" s="55" t="s">
        <v>258</v>
      </c>
      <c r="B20" s="11" t="s">
        <v>212</v>
      </c>
      <c r="C20" s="137" t="s">
        <v>53</v>
      </c>
      <c r="D20" s="24">
        <f t="shared" si="4"/>
        <v>54</v>
      </c>
      <c r="E20" s="10">
        <v>18</v>
      </c>
      <c r="F20" s="10">
        <f t="shared" si="8"/>
        <v>36</v>
      </c>
      <c r="G20" s="10">
        <f t="shared" si="7"/>
        <v>28</v>
      </c>
      <c r="H20" s="10">
        <v>0</v>
      </c>
      <c r="I20" s="10">
        <v>8</v>
      </c>
      <c r="J20" s="10">
        <v>0</v>
      </c>
      <c r="K20" s="10">
        <v>36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56">
        <v>0</v>
      </c>
      <c r="S20" s="133"/>
      <c r="T20" s="133"/>
    </row>
    <row r="21" spans="1:24" ht="18" customHeight="1">
      <c r="A21" s="55" t="s">
        <v>259</v>
      </c>
      <c r="B21" s="11" t="s">
        <v>242</v>
      </c>
      <c r="C21" s="70" t="s">
        <v>241</v>
      </c>
      <c r="D21" s="24">
        <f t="shared" si="4"/>
        <v>54</v>
      </c>
      <c r="E21" s="10">
        <v>19</v>
      </c>
      <c r="F21" s="10">
        <f t="shared" si="8"/>
        <v>35</v>
      </c>
      <c r="G21" s="10">
        <f t="shared" si="7"/>
        <v>35</v>
      </c>
      <c r="H21" s="10">
        <v>0</v>
      </c>
      <c r="I21" s="10">
        <v>0</v>
      </c>
      <c r="J21" s="10">
        <v>0</v>
      </c>
      <c r="K21" s="10">
        <v>16</v>
      </c>
      <c r="L21" s="10">
        <v>19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56">
        <v>0</v>
      </c>
      <c r="S21" s="133"/>
      <c r="T21" s="133"/>
    </row>
    <row r="22" spans="1:24" s="27" customFormat="1" ht="36" customHeight="1">
      <c r="A22" s="57" t="s">
        <v>260</v>
      </c>
      <c r="B22" s="35" t="s">
        <v>261</v>
      </c>
      <c r="C22" s="33" t="s">
        <v>262</v>
      </c>
      <c r="D22" s="34">
        <f>SUM(D23:D25)</f>
        <v>629</v>
      </c>
      <c r="E22" s="34">
        <f t="shared" ref="E22:R22" si="9">SUM(E23:E25)</f>
        <v>209</v>
      </c>
      <c r="F22" s="34">
        <f t="shared" si="9"/>
        <v>420</v>
      </c>
      <c r="G22" s="34">
        <f t="shared" si="9"/>
        <v>288</v>
      </c>
      <c r="H22" s="34">
        <f t="shared" si="9"/>
        <v>50</v>
      </c>
      <c r="I22" s="34">
        <f t="shared" ref="I22" si="10">SUM(I23:I25)</f>
        <v>82</v>
      </c>
      <c r="J22" s="34">
        <f t="shared" si="9"/>
        <v>0</v>
      </c>
      <c r="K22" s="34">
        <f t="shared" si="9"/>
        <v>192</v>
      </c>
      <c r="L22" s="34">
        <f t="shared" si="9"/>
        <v>228</v>
      </c>
      <c r="M22" s="34">
        <f t="shared" si="9"/>
        <v>0</v>
      </c>
      <c r="N22" s="34">
        <f t="shared" si="9"/>
        <v>0</v>
      </c>
      <c r="O22" s="34">
        <f t="shared" si="9"/>
        <v>0</v>
      </c>
      <c r="P22" s="34">
        <f t="shared" si="9"/>
        <v>0</v>
      </c>
      <c r="Q22" s="34">
        <f t="shared" si="9"/>
        <v>0</v>
      </c>
      <c r="R22" s="34">
        <f t="shared" si="9"/>
        <v>0</v>
      </c>
      <c r="S22" s="132"/>
      <c r="T22" s="132"/>
      <c r="U22" s="160" t="s">
        <v>78</v>
      </c>
      <c r="V22" s="160"/>
    </row>
    <row r="23" spans="1:24" ht="18" customHeight="1">
      <c r="A23" s="55" t="s">
        <v>263</v>
      </c>
      <c r="B23" s="23" t="s">
        <v>264</v>
      </c>
      <c r="C23" s="30" t="s">
        <v>66</v>
      </c>
      <c r="D23" s="13">
        <f t="shared" ref="D23:D25" si="11">E23+F23</f>
        <v>351</v>
      </c>
      <c r="E23" s="13">
        <v>117</v>
      </c>
      <c r="F23" s="13">
        <f t="shared" ref="F23:F25" si="12">K23+L23+M23+N23+O23+P23</f>
        <v>234</v>
      </c>
      <c r="G23" s="13">
        <f>F23-H23-I23-J23</f>
        <v>152</v>
      </c>
      <c r="H23" s="13">
        <v>0</v>
      </c>
      <c r="I23" s="13">
        <v>82</v>
      </c>
      <c r="J23" s="13">
        <v>0</v>
      </c>
      <c r="K23" s="13">
        <v>120</v>
      </c>
      <c r="L23" s="13">
        <v>114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59">
        <v>0</v>
      </c>
      <c r="S23" s="133"/>
      <c r="T23" s="133"/>
    </row>
    <row r="24" spans="1:24" ht="18" customHeight="1">
      <c r="A24" s="55" t="s">
        <v>265</v>
      </c>
      <c r="B24" s="11" t="s">
        <v>209</v>
      </c>
      <c r="C24" s="12" t="s">
        <v>66</v>
      </c>
      <c r="D24" s="10">
        <f t="shared" si="11"/>
        <v>150</v>
      </c>
      <c r="E24" s="10">
        <v>50</v>
      </c>
      <c r="F24" s="10">
        <f t="shared" si="12"/>
        <v>100</v>
      </c>
      <c r="G24" s="13">
        <f t="shared" ref="G24:G25" si="13">F24-H24-I24-J24</f>
        <v>70</v>
      </c>
      <c r="H24" s="10">
        <v>30</v>
      </c>
      <c r="I24" s="10">
        <v>0</v>
      </c>
      <c r="J24" s="10">
        <v>0</v>
      </c>
      <c r="K24" s="10">
        <v>38</v>
      </c>
      <c r="L24" s="10">
        <v>62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56">
        <v>0</v>
      </c>
      <c r="S24" s="133"/>
      <c r="T24" s="133"/>
    </row>
    <row r="25" spans="1:24" ht="18" customHeight="1">
      <c r="A25" s="55" t="s">
        <v>266</v>
      </c>
      <c r="B25" s="11" t="s">
        <v>84</v>
      </c>
      <c r="C25" s="12" t="s">
        <v>241</v>
      </c>
      <c r="D25" s="10">
        <f t="shared" si="11"/>
        <v>128</v>
      </c>
      <c r="E25" s="10">
        <v>42</v>
      </c>
      <c r="F25" s="10">
        <f t="shared" si="12"/>
        <v>86</v>
      </c>
      <c r="G25" s="13">
        <f t="shared" si="13"/>
        <v>66</v>
      </c>
      <c r="H25" s="10">
        <v>20</v>
      </c>
      <c r="I25" s="10">
        <v>0</v>
      </c>
      <c r="J25" s="10">
        <v>0</v>
      </c>
      <c r="K25" s="10">
        <v>34</v>
      </c>
      <c r="L25" s="10">
        <v>52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56">
        <v>0</v>
      </c>
      <c r="S25" s="133"/>
      <c r="T25" s="133"/>
    </row>
    <row r="26" spans="1:24" s="27" customFormat="1" ht="36" customHeight="1">
      <c r="A26" s="57" t="s">
        <v>267</v>
      </c>
      <c r="B26" s="35" t="s">
        <v>268</v>
      </c>
      <c r="C26" s="33" t="s">
        <v>269</v>
      </c>
      <c r="D26" s="34">
        <v>57</v>
      </c>
      <c r="E26" s="34">
        <v>18</v>
      </c>
      <c r="F26" s="34">
        <v>39</v>
      </c>
      <c r="G26" s="34">
        <v>31</v>
      </c>
      <c r="H26" s="34">
        <v>8</v>
      </c>
      <c r="I26" s="34">
        <v>0</v>
      </c>
      <c r="J26" s="34">
        <v>0</v>
      </c>
      <c r="K26" s="34">
        <v>0</v>
      </c>
      <c r="L26" s="34">
        <v>39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132"/>
      <c r="T26" s="132"/>
      <c r="U26" s="160" t="s">
        <v>78</v>
      </c>
      <c r="V26" s="160"/>
    </row>
    <row r="27" spans="1:24" ht="18" customHeight="1">
      <c r="A27" s="55" t="s">
        <v>270</v>
      </c>
      <c r="B27" s="11" t="s">
        <v>243</v>
      </c>
      <c r="C27" s="137" t="s">
        <v>53</v>
      </c>
      <c r="D27" s="24">
        <f t="shared" ref="D27" si="14">E27+F27</f>
        <v>57</v>
      </c>
      <c r="E27" s="10">
        <v>18</v>
      </c>
      <c r="F27" s="10">
        <f t="shared" ref="F27" si="15">K27+L27+M27+N27+O27+P27</f>
        <v>39</v>
      </c>
      <c r="G27" s="10">
        <f>F27-H27-J27</f>
        <v>39</v>
      </c>
      <c r="H27" s="10">
        <v>0</v>
      </c>
      <c r="I27" s="10">
        <v>8</v>
      </c>
      <c r="J27" s="10">
        <v>0</v>
      </c>
      <c r="K27" s="10">
        <v>0</v>
      </c>
      <c r="L27" s="10">
        <v>39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56">
        <v>0</v>
      </c>
      <c r="S27" s="133"/>
      <c r="T27" s="133"/>
    </row>
    <row r="28" spans="1:24" s="27" customFormat="1" ht="36" customHeight="1">
      <c r="A28" s="57" t="s">
        <v>16</v>
      </c>
      <c r="B28" s="35" t="s">
        <v>227</v>
      </c>
      <c r="C28" s="33" t="s">
        <v>219</v>
      </c>
      <c r="D28" s="34">
        <f>SUM(D29:D32)</f>
        <v>648</v>
      </c>
      <c r="E28" s="34">
        <f t="shared" ref="E28:R28" si="16">SUM(E29:E32)</f>
        <v>216</v>
      </c>
      <c r="F28" s="34">
        <f t="shared" si="16"/>
        <v>432</v>
      </c>
      <c r="G28" s="34">
        <f t="shared" si="16"/>
        <v>20</v>
      </c>
      <c r="H28" s="34">
        <f t="shared" si="16"/>
        <v>412</v>
      </c>
      <c r="I28" s="34">
        <f t="shared" ref="I28" si="17">SUM(I29:I32)</f>
        <v>0</v>
      </c>
      <c r="J28" s="34">
        <f t="shared" si="16"/>
        <v>0</v>
      </c>
      <c r="K28" s="34">
        <f t="shared" si="16"/>
        <v>0</v>
      </c>
      <c r="L28" s="34">
        <f t="shared" si="16"/>
        <v>0</v>
      </c>
      <c r="M28" s="34">
        <f>SUM(M29:M32)</f>
        <v>64</v>
      </c>
      <c r="N28" s="34">
        <f>SUM(N29:N32)</f>
        <v>100</v>
      </c>
      <c r="O28" s="34">
        <f>SUM(O29:O32)</f>
        <v>112</v>
      </c>
      <c r="P28" s="34">
        <f t="shared" si="16"/>
        <v>64</v>
      </c>
      <c r="Q28" s="34">
        <f t="shared" si="16"/>
        <v>36</v>
      </c>
      <c r="R28" s="34">
        <f t="shared" si="16"/>
        <v>56</v>
      </c>
      <c r="T28" s="160" t="s">
        <v>78</v>
      </c>
      <c r="U28" s="160"/>
    </row>
    <row r="29" spans="1:24" s="105" customFormat="1" ht="15.75">
      <c r="A29" s="55" t="s">
        <v>17</v>
      </c>
      <c r="B29" s="11" t="s">
        <v>18</v>
      </c>
      <c r="C29" s="10" t="s">
        <v>53</v>
      </c>
      <c r="D29" s="10">
        <f>E29+F29</f>
        <v>56</v>
      </c>
      <c r="E29" s="10">
        <v>8</v>
      </c>
      <c r="F29" s="10">
        <f>K29+L29+M29+N29+O29+P29+Q29+R29</f>
        <v>48</v>
      </c>
      <c r="G29" s="10">
        <f>F29-H29-I29-J29</f>
        <v>14</v>
      </c>
      <c r="H29" s="10">
        <v>34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48</v>
      </c>
      <c r="P29" s="10">
        <v>0</v>
      </c>
      <c r="Q29" s="10">
        <v>0</v>
      </c>
      <c r="R29" s="56">
        <v>0</v>
      </c>
      <c r="T29" s="107">
        <f>SUM(M29:M32,M35:M37,M41:M51,M54:M57,M63:M64,M66:M71,M73:M74)/16</f>
        <v>36</v>
      </c>
      <c r="U29" s="107">
        <f>SUM(N29:N32,N35:N37,N41:N51,N54:N57,N63:N64,N66:N71,N73:N74)/23</f>
        <v>36</v>
      </c>
      <c r="V29" s="107"/>
    </row>
    <row r="30" spans="1:24" s="108" customFormat="1" ht="15.75">
      <c r="A30" s="55" t="s">
        <v>19</v>
      </c>
      <c r="B30" s="11" t="s">
        <v>22</v>
      </c>
      <c r="C30" s="10" t="s">
        <v>53</v>
      </c>
      <c r="D30" s="10">
        <f>E30+F30</f>
        <v>56</v>
      </c>
      <c r="E30" s="10">
        <v>8</v>
      </c>
      <c r="F30" s="10">
        <f>K30+L30+M30+N30+O30+P30+Q30+R30</f>
        <v>48</v>
      </c>
      <c r="G30" s="10">
        <f t="shared" ref="G30:G32" si="18">F30-H30-I30-J30</f>
        <v>4</v>
      </c>
      <c r="H30" s="10">
        <v>44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48</v>
      </c>
      <c r="O30" s="10">
        <v>0</v>
      </c>
      <c r="P30" s="10">
        <v>0</v>
      </c>
      <c r="Q30" s="10">
        <v>0</v>
      </c>
      <c r="R30" s="56">
        <v>0</v>
      </c>
      <c r="T30" s="164" t="s">
        <v>79</v>
      </c>
      <c r="U30" s="164"/>
    </row>
    <row r="31" spans="1:24" s="106" customFormat="1" ht="20.25" customHeight="1">
      <c r="A31" s="58" t="s">
        <v>20</v>
      </c>
      <c r="B31" s="28" t="s">
        <v>23</v>
      </c>
      <c r="C31" s="127" t="s">
        <v>216</v>
      </c>
      <c r="D31" s="13">
        <f>E31+F31</f>
        <v>200</v>
      </c>
      <c r="E31" s="13">
        <v>32</v>
      </c>
      <c r="F31" s="13">
        <f>K31+L31+M31+N31+O31+P31+Q31+R31</f>
        <v>168</v>
      </c>
      <c r="G31" s="10">
        <f t="shared" si="18"/>
        <v>0</v>
      </c>
      <c r="H31" s="13">
        <v>168</v>
      </c>
      <c r="I31" s="13">
        <v>0</v>
      </c>
      <c r="J31" s="13">
        <v>0</v>
      </c>
      <c r="K31" s="13">
        <v>0</v>
      </c>
      <c r="L31" s="13">
        <v>0</v>
      </c>
      <c r="M31" s="13">
        <v>32</v>
      </c>
      <c r="N31" s="13">
        <v>26</v>
      </c>
      <c r="O31" s="13">
        <v>32</v>
      </c>
      <c r="P31" s="13">
        <v>32</v>
      </c>
      <c r="Q31" s="13">
        <v>18</v>
      </c>
      <c r="R31" s="59">
        <v>28</v>
      </c>
      <c r="S31" s="107"/>
      <c r="T31" s="107">
        <f>SUM(O29:O32,O35:O37,O41:O51,O54:O57,O59:O64,O66:O71,O73:O74)/16</f>
        <v>36</v>
      </c>
      <c r="U31" s="107">
        <f>SUM(P29:P32,P35:P37,P41:P51,P54:P57,P59:P64,P66:P71,P73:P74)/23</f>
        <v>36</v>
      </c>
      <c r="V31" s="107"/>
      <c r="W31" s="107"/>
      <c r="X31" s="107"/>
    </row>
    <row r="32" spans="1:24" s="106" customFormat="1" ht="21.75" customHeight="1">
      <c r="A32" s="58" t="s">
        <v>21</v>
      </c>
      <c r="B32" s="28" t="s">
        <v>24</v>
      </c>
      <c r="C32" s="127" t="s">
        <v>218</v>
      </c>
      <c r="D32" s="13">
        <f>E32+F32</f>
        <v>336</v>
      </c>
      <c r="E32" s="13">
        <v>168</v>
      </c>
      <c r="F32" s="13">
        <f>K32+L32+M32+N32+O32+P32+Q32+R32</f>
        <v>168</v>
      </c>
      <c r="G32" s="10">
        <f t="shared" si="18"/>
        <v>2</v>
      </c>
      <c r="H32" s="13">
        <v>166</v>
      </c>
      <c r="I32" s="13">
        <v>0</v>
      </c>
      <c r="J32" s="13">
        <v>0</v>
      </c>
      <c r="K32" s="13">
        <v>0</v>
      </c>
      <c r="L32" s="13">
        <v>0</v>
      </c>
      <c r="M32" s="13">
        <v>32</v>
      </c>
      <c r="N32" s="13">
        <v>26</v>
      </c>
      <c r="O32" s="13">
        <v>32</v>
      </c>
      <c r="P32" s="13">
        <v>32</v>
      </c>
      <c r="Q32" s="13">
        <v>18</v>
      </c>
      <c r="R32" s="59">
        <v>28</v>
      </c>
      <c r="T32" s="165" t="s">
        <v>88</v>
      </c>
      <c r="U32" s="165"/>
    </row>
    <row r="33" spans="1:45" ht="8.1" customHeight="1">
      <c r="A33" s="55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56"/>
      <c r="T33" s="159"/>
      <c r="U33" s="159"/>
    </row>
    <row r="34" spans="1:45" s="27" customFormat="1" ht="33.75" customHeight="1">
      <c r="A34" s="57" t="s">
        <v>25</v>
      </c>
      <c r="B34" s="35" t="s">
        <v>228</v>
      </c>
      <c r="C34" s="34" t="s">
        <v>217</v>
      </c>
      <c r="D34" s="34">
        <f>SUM(D35:D37)</f>
        <v>432</v>
      </c>
      <c r="E34" s="34">
        <f t="shared" ref="E34:R34" si="19">SUM(E35:E37)</f>
        <v>144</v>
      </c>
      <c r="F34" s="34">
        <f t="shared" si="19"/>
        <v>288</v>
      </c>
      <c r="G34" s="34">
        <f t="shared" si="19"/>
        <v>198</v>
      </c>
      <c r="H34" s="34">
        <f t="shared" si="19"/>
        <v>70</v>
      </c>
      <c r="I34" s="34">
        <f t="shared" ref="I34" si="20">SUM(I35:I37)</f>
        <v>20</v>
      </c>
      <c r="J34" s="34">
        <f t="shared" si="19"/>
        <v>0</v>
      </c>
      <c r="K34" s="34">
        <f t="shared" si="19"/>
        <v>0</v>
      </c>
      <c r="L34" s="34">
        <f t="shared" si="19"/>
        <v>0</v>
      </c>
      <c r="M34" s="34">
        <f t="shared" si="19"/>
        <v>108</v>
      </c>
      <c r="N34" s="34">
        <f t="shared" si="19"/>
        <v>180</v>
      </c>
      <c r="O34" s="34">
        <f t="shared" si="19"/>
        <v>0</v>
      </c>
      <c r="P34" s="34">
        <f t="shared" si="19"/>
        <v>0</v>
      </c>
      <c r="Q34" s="34">
        <f t="shared" si="19"/>
        <v>0</v>
      </c>
      <c r="R34" s="34">
        <f t="shared" si="19"/>
        <v>0</v>
      </c>
      <c r="T34" s="27">
        <f>SUM(Q29:Q32,Q35:Q37,Q41:Q51,Q54:Q57,Q63:Q64,Q66:Q71,Q73:Q74)/17</f>
        <v>36</v>
      </c>
      <c r="U34" s="27">
        <f>SUM(R29:R32,R35:R37,R41:R51,R54:R57,R63:R64,R66:R71,R73:R74)/14</f>
        <v>36</v>
      </c>
    </row>
    <row r="35" spans="1:45" ht="15.75">
      <c r="A35" s="55" t="s">
        <v>26</v>
      </c>
      <c r="B35" s="11" t="s">
        <v>93</v>
      </c>
      <c r="C35" s="30" t="s">
        <v>66</v>
      </c>
      <c r="D35" s="10">
        <v>135</v>
      </c>
      <c r="E35" s="10">
        <v>45</v>
      </c>
      <c r="F35" s="10">
        <f>K35+L35+M35+N35+O35+P35+Q35+R35</f>
        <v>90</v>
      </c>
      <c r="G35" s="10">
        <f>F35-H35-I35-J35</f>
        <v>50</v>
      </c>
      <c r="H35" s="10">
        <v>40</v>
      </c>
      <c r="I35" s="10">
        <v>0</v>
      </c>
      <c r="J35" s="10">
        <v>0</v>
      </c>
      <c r="K35" s="10">
        <v>0</v>
      </c>
      <c r="L35" s="10">
        <v>0</v>
      </c>
      <c r="M35" s="10">
        <v>36</v>
      </c>
      <c r="N35" s="10">
        <v>54</v>
      </c>
      <c r="O35" s="10">
        <v>0</v>
      </c>
      <c r="P35" s="10">
        <v>0</v>
      </c>
      <c r="Q35" s="10">
        <v>0</v>
      </c>
      <c r="R35" s="56">
        <v>0</v>
      </c>
    </row>
    <row r="36" spans="1:45" ht="15.75">
      <c r="A36" s="55" t="s">
        <v>27</v>
      </c>
      <c r="B36" s="11" t="s">
        <v>94</v>
      </c>
      <c r="C36" s="30" t="s">
        <v>67</v>
      </c>
      <c r="D36" s="10">
        <v>162</v>
      </c>
      <c r="E36" s="10">
        <v>54</v>
      </c>
      <c r="F36" s="10">
        <f t="shared" ref="F36:F37" si="21">K36+L36+M36+N36+O36+P36+Q36+R36</f>
        <v>108</v>
      </c>
      <c r="G36" s="10">
        <f t="shared" ref="G36:G37" si="22">F36-H36-I36-J36</f>
        <v>88</v>
      </c>
      <c r="H36" s="10">
        <v>0</v>
      </c>
      <c r="I36" s="10">
        <v>20</v>
      </c>
      <c r="J36" s="10">
        <v>0</v>
      </c>
      <c r="K36" s="10">
        <v>0</v>
      </c>
      <c r="L36" s="10">
        <v>0</v>
      </c>
      <c r="M36" s="10">
        <v>36</v>
      </c>
      <c r="N36" s="10">
        <v>72</v>
      </c>
      <c r="O36" s="10">
        <v>0</v>
      </c>
      <c r="P36" s="10">
        <v>0</v>
      </c>
      <c r="Q36" s="10">
        <v>0</v>
      </c>
      <c r="R36" s="56">
        <v>0</v>
      </c>
      <c r="AF36" s="10">
        <f>AG36+AH36</f>
        <v>56</v>
      </c>
      <c r="AG36" s="10">
        <v>8</v>
      </c>
      <c r="AH36" s="10">
        <f>AL36+AM36+AN36+AO36+AP36+AQ36+AR36+AS36</f>
        <v>48</v>
      </c>
      <c r="AI36" s="10">
        <f>AH36-AJ36</f>
        <v>14</v>
      </c>
      <c r="AJ36" s="10">
        <v>34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48</v>
      </c>
      <c r="AQ36" s="10">
        <v>0</v>
      </c>
      <c r="AR36" s="10">
        <v>0</v>
      </c>
      <c r="AS36" s="56">
        <v>0</v>
      </c>
    </row>
    <row r="37" spans="1:45" ht="15.75">
      <c r="A37" s="55" t="s">
        <v>95</v>
      </c>
      <c r="B37" s="11" t="s">
        <v>96</v>
      </c>
      <c r="C37" s="30" t="s">
        <v>67</v>
      </c>
      <c r="D37" s="10">
        <v>135</v>
      </c>
      <c r="E37" s="10">
        <v>45</v>
      </c>
      <c r="F37" s="10">
        <f t="shared" si="21"/>
        <v>90</v>
      </c>
      <c r="G37" s="10">
        <f t="shared" si="22"/>
        <v>60</v>
      </c>
      <c r="H37" s="10">
        <v>30</v>
      </c>
      <c r="I37" s="10">
        <v>0</v>
      </c>
      <c r="J37" s="10">
        <v>0</v>
      </c>
      <c r="K37" s="10">
        <v>0</v>
      </c>
      <c r="L37" s="10">
        <v>0</v>
      </c>
      <c r="M37" s="10">
        <v>36</v>
      </c>
      <c r="N37" s="10">
        <v>54</v>
      </c>
      <c r="O37" s="10">
        <v>0</v>
      </c>
      <c r="P37" s="10">
        <v>0</v>
      </c>
      <c r="Q37" s="10">
        <v>0</v>
      </c>
      <c r="R37" s="56">
        <v>0</v>
      </c>
      <c r="AF37" s="10">
        <f>AG37+AH37</f>
        <v>56</v>
      </c>
      <c r="AG37" s="10">
        <v>8</v>
      </c>
      <c r="AH37" s="10">
        <f>AL37+AM37+AN37+AO37+AP37+AQ37+AR37+AS37</f>
        <v>48</v>
      </c>
      <c r="AI37" s="10">
        <f>AH37-AJ37</f>
        <v>4</v>
      </c>
      <c r="AJ37" s="10">
        <v>44</v>
      </c>
      <c r="AK37" s="10">
        <v>0</v>
      </c>
      <c r="AL37" s="10">
        <v>0</v>
      </c>
      <c r="AM37" s="10">
        <v>0</v>
      </c>
      <c r="AN37" s="10">
        <v>0</v>
      </c>
      <c r="AO37" s="10">
        <v>48</v>
      </c>
      <c r="AP37" s="10">
        <v>0</v>
      </c>
      <c r="AQ37" s="10">
        <v>0</v>
      </c>
      <c r="AR37" s="10">
        <v>0</v>
      </c>
      <c r="AS37" s="56">
        <v>0</v>
      </c>
    </row>
    <row r="38" spans="1:45" ht="8.1" customHeight="1">
      <c r="A38" s="55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56"/>
      <c r="AF38" s="13">
        <f>AG38+AH38</f>
        <v>200</v>
      </c>
      <c r="AG38" s="13">
        <v>32</v>
      </c>
      <c r="AH38" s="13">
        <f>AL38+AM38+AN38+AO38+AP38+AQ38+AR38+AS38</f>
        <v>168</v>
      </c>
      <c r="AI38" s="13">
        <f>AH38-AJ38</f>
        <v>0</v>
      </c>
      <c r="AJ38" s="13">
        <v>168</v>
      </c>
      <c r="AK38" s="13">
        <v>0</v>
      </c>
      <c r="AL38" s="13">
        <v>0</v>
      </c>
      <c r="AM38" s="13">
        <v>0</v>
      </c>
      <c r="AN38" s="13">
        <v>32</v>
      </c>
      <c r="AO38" s="13">
        <v>26</v>
      </c>
      <c r="AP38" s="13">
        <v>32</v>
      </c>
      <c r="AQ38" s="13">
        <v>32</v>
      </c>
      <c r="AR38" s="13">
        <v>18</v>
      </c>
      <c r="AS38" s="59">
        <v>28</v>
      </c>
    </row>
    <row r="39" spans="1:45" s="29" customFormat="1" ht="30.95" customHeight="1">
      <c r="A39" s="57" t="s">
        <v>29</v>
      </c>
      <c r="B39" s="36" t="s">
        <v>229</v>
      </c>
      <c r="C39" s="33" t="s">
        <v>285</v>
      </c>
      <c r="D39" s="34">
        <f t="shared" ref="D39:R39" si="23">D40+D52</f>
        <v>4356</v>
      </c>
      <c r="E39" s="34">
        <f t="shared" si="23"/>
        <v>962</v>
      </c>
      <c r="F39" s="34">
        <f t="shared" si="23"/>
        <v>3204</v>
      </c>
      <c r="G39" s="34">
        <f t="shared" si="23"/>
        <v>1082</v>
      </c>
      <c r="H39" s="34">
        <f t="shared" si="23"/>
        <v>736</v>
      </c>
      <c r="I39" s="34">
        <f t="shared" ref="I39" si="24">I40+I52</f>
        <v>54</v>
      </c>
      <c r="J39" s="34">
        <f t="shared" si="23"/>
        <v>50</v>
      </c>
      <c r="K39" s="34">
        <f t="shared" si="23"/>
        <v>0</v>
      </c>
      <c r="L39" s="34">
        <f t="shared" si="23"/>
        <v>0</v>
      </c>
      <c r="M39" s="34">
        <f t="shared" si="23"/>
        <v>404</v>
      </c>
      <c r="N39" s="34">
        <f t="shared" si="23"/>
        <v>548</v>
      </c>
      <c r="O39" s="34">
        <f t="shared" si="23"/>
        <v>464</v>
      </c>
      <c r="P39" s="34">
        <f t="shared" si="23"/>
        <v>764</v>
      </c>
      <c r="Q39" s="34">
        <f t="shared" si="23"/>
        <v>576</v>
      </c>
      <c r="R39" s="97">
        <f t="shared" si="23"/>
        <v>448</v>
      </c>
      <c r="AF39" s="13">
        <f>AG39+AH39</f>
        <v>336</v>
      </c>
      <c r="AG39" s="13">
        <v>168</v>
      </c>
      <c r="AH39" s="13">
        <f>AL39+AM39+AN39+AO39+AP39+AQ39+AR39+AS39</f>
        <v>168</v>
      </c>
      <c r="AI39" s="13">
        <f>AH39-AJ39</f>
        <v>2</v>
      </c>
      <c r="AJ39" s="13">
        <v>166</v>
      </c>
      <c r="AK39" s="13">
        <v>0</v>
      </c>
      <c r="AL39" s="13">
        <v>0</v>
      </c>
      <c r="AM39" s="13">
        <v>0</v>
      </c>
      <c r="AN39" s="13">
        <v>32</v>
      </c>
      <c r="AO39" s="13">
        <v>26</v>
      </c>
      <c r="AP39" s="13">
        <v>32</v>
      </c>
      <c r="AQ39" s="13">
        <v>32</v>
      </c>
      <c r="AR39" s="13">
        <v>18</v>
      </c>
      <c r="AS39" s="59">
        <v>28</v>
      </c>
    </row>
    <row r="40" spans="1:45" ht="15.75" customHeight="1">
      <c r="A40" s="60" t="s">
        <v>15</v>
      </c>
      <c r="B40" s="37" t="s">
        <v>71</v>
      </c>
      <c r="C40" s="75" t="s">
        <v>284</v>
      </c>
      <c r="D40" s="38">
        <f t="shared" ref="D40:R40" si="25">SUM(D41:D51)</f>
        <v>1621</v>
      </c>
      <c r="E40" s="38">
        <f t="shared" si="25"/>
        <v>541</v>
      </c>
      <c r="F40" s="38">
        <f t="shared" si="25"/>
        <v>1080</v>
      </c>
      <c r="G40" s="38">
        <f t="shared" si="25"/>
        <v>608</v>
      </c>
      <c r="H40" s="38">
        <f t="shared" si="25"/>
        <v>398</v>
      </c>
      <c r="I40" s="38">
        <f t="shared" ref="I40" si="26">SUM(I41:I51)</f>
        <v>54</v>
      </c>
      <c r="J40" s="38">
        <f t="shared" si="25"/>
        <v>20</v>
      </c>
      <c r="K40" s="38">
        <f t="shared" si="25"/>
        <v>0</v>
      </c>
      <c r="L40" s="38">
        <f t="shared" si="25"/>
        <v>0</v>
      </c>
      <c r="M40" s="38">
        <f t="shared" si="25"/>
        <v>168</v>
      </c>
      <c r="N40" s="38">
        <f t="shared" si="25"/>
        <v>548</v>
      </c>
      <c r="O40" s="38">
        <f>SUM(O41:O51)</f>
        <v>182</v>
      </c>
      <c r="P40" s="38">
        <f t="shared" si="25"/>
        <v>0</v>
      </c>
      <c r="Q40" s="38">
        <f t="shared" si="25"/>
        <v>48</v>
      </c>
      <c r="R40" s="38">
        <f t="shared" si="25"/>
        <v>134</v>
      </c>
    </row>
    <row r="41" spans="1:45" s="51" customFormat="1" ht="15.95" customHeight="1">
      <c r="A41" s="55" t="s">
        <v>54</v>
      </c>
      <c r="B41" s="11" t="s">
        <v>97</v>
      </c>
      <c r="C41" s="13" t="s">
        <v>48</v>
      </c>
      <c r="D41" s="10">
        <f t="shared" ref="D41:D51" si="27">E41+F41</f>
        <v>174</v>
      </c>
      <c r="E41" s="10">
        <v>58</v>
      </c>
      <c r="F41" s="10">
        <f t="shared" ref="F41:F51" si="28">K41+L41+M41+N41+O41+P41+Q41+R41</f>
        <v>116</v>
      </c>
      <c r="G41" s="10">
        <f>F41-H41-I41-J41</f>
        <v>60</v>
      </c>
      <c r="H41" s="13">
        <v>36</v>
      </c>
      <c r="I41" s="10">
        <v>20</v>
      </c>
      <c r="J41" s="10">
        <v>0</v>
      </c>
      <c r="K41" s="13">
        <v>0</v>
      </c>
      <c r="L41" s="13">
        <v>0</v>
      </c>
      <c r="M41" s="13">
        <v>0</v>
      </c>
      <c r="N41" s="13">
        <v>116</v>
      </c>
      <c r="O41" s="13">
        <v>0</v>
      </c>
      <c r="P41" s="13">
        <v>0</v>
      </c>
      <c r="Q41" s="13">
        <v>0</v>
      </c>
      <c r="R41" s="59">
        <v>0</v>
      </c>
    </row>
    <row r="42" spans="1:45" s="51" customFormat="1" ht="15.95" customHeight="1">
      <c r="A42" s="55" t="s">
        <v>55</v>
      </c>
      <c r="B42" s="11" t="s">
        <v>98</v>
      </c>
      <c r="C42" s="13" t="s">
        <v>53</v>
      </c>
      <c r="D42" s="10">
        <f t="shared" si="27"/>
        <v>180</v>
      </c>
      <c r="E42" s="10">
        <v>60</v>
      </c>
      <c r="F42" s="10">
        <f t="shared" si="28"/>
        <v>120</v>
      </c>
      <c r="G42" s="10">
        <f t="shared" ref="G42:G51" si="29">F42-H42-I42-J42</f>
        <v>90</v>
      </c>
      <c r="H42" s="13">
        <v>30</v>
      </c>
      <c r="I42" s="10">
        <v>0</v>
      </c>
      <c r="J42" s="10">
        <v>0</v>
      </c>
      <c r="K42" s="13">
        <v>0</v>
      </c>
      <c r="L42" s="13">
        <v>0</v>
      </c>
      <c r="M42" s="10">
        <v>0</v>
      </c>
      <c r="N42" s="13">
        <v>120</v>
      </c>
      <c r="O42" s="13">
        <v>0</v>
      </c>
      <c r="P42" s="13">
        <v>0</v>
      </c>
      <c r="Q42" s="13">
        <v>0</v>
      </c>
      <c r="R42" s="59">
        <v>0</v>
      </c>
    </row>
    <row r="43" spans="1:45" s="51" customFormat="1" ht="15.95" customHeight="1">
      <c r="A43" s="55" t="s">
        <v>56</v>
      </c>
      <c r="B43" s="11" t="s">
        <v>99</v>
      </c>
      <c r="C43" s="13" t="s">
        <v>53</v>
      </c>
      <c r="D43" s="10">
        <f t="shared" si="27"/>
        <v>132</v>
      </c>
      <c r="E43" s="10">
        <v>44</v>
      </c>
      <c r="F43" s="10">
        <f t="shared" si="28"/>
        <v>88</v>
      </c>
      <c r="G43" s="10">
        <f t="shared" si="29"/>
        <v>68</v>
      </c>
      <c r="H43" s="13">
        <v>20</v>
      </c>
      <c r="I43" s="10">
        <v>0</v>
      </c>
      <c r="J43" s="10">
        <v>0</v>
      </c>
      <c r="K43" s="13">
        <v>0</v>
      </c>
      <c r="L43" s="13">
        <v>0</v>
      </c>
      <c r="M43" s="10">
        <v>88</v>
      </c>
      <c r="N43" s="13">
        <v>0</v>
      </c>
      <c r="O43" s="13">
        <v>0</v>
      </c>
      <c r="P43" s="13">
        <v>0</v>
      </c>
      <c r="Q43" s="13">
        <v>0</v>
      </c>
      <c r="R43" s="59">
        <v>0</v>
      </c>
    </row>
    <row r="44" spans="1:45" s="51" customFormat="1" ht="15.95" customHeight="1">
      <c r="A44" s="58" t="s">
        <v>57</v>
      </c>
      <c r="B44" s="14" t="s">
        <v>100</v>
      </c>
      <c r="C44" s="137" t="s">
        <v>53</v>
      </c>
      <c r="D44" s="10">
        <f t="shared" si="27"/>
        <v>144</v>
      </c>
      <c r="E44" s="13">
        <v>48</v>
      </c>
      <c r="F44" s="10">
        <f t="shared" si="28"/>
        <v>96</v>
      </c>
      <c r="G44" s="10">
        <f t="shared" si="29"/>
        <v>46</v>
      </c>
      <c r="H44" s="13">
        <v>50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96</v>
      </c>
      <c r="O44" s="13">
        <v>0</v>
      </c>
      <c r="P44" s="13">
        <v>0</v>
      </c>
      <c r="Q44" s="13">
        <v>0</v>
      </c>
      <c r="R44" s="59">
        <v>0</v>
      </c>
    </row>
    <row r="45" spans="1:45" s="51" customFormat="1" ht="15.95" customHeight="1">
      <c r="A45" s="55" t="s">
        <v>58</v>
      </c>
      <c r="B45" s="11" t="s">
        <v>101</v>
      </c>
      <c r="C45" s="30" t="s">
        <v>66</v>
      </c>
      <c r="D45" s="10">
        <f t="shared" si="27"/>
        <v>316</v>
      </c>
      <c r="E45" s="10">
        <v>106</v>
      </c>
      <c r="F45" s="10">
        <f t="shared" si="28"/>
        <v>210</v>
      </c>
      <c r="G45" s="10">
        <f t="shared" si="29"/>
        <v>100</v>
      </c>
      <c r="H45" s="13">
        <v>110</v>
      </c>
      <c r="I45" s="10">
        <v>0</v>
      </c>
      <c r="J45" s="10">
        <v>0</v>
      </c>
      <c r="K45" s="13">
        <v>0</v>
      </c>
      <c r="L45" s="13">
        <v>0</v>
      </c>
      <c r="M45" s="138">
        <v>80</v>
      </c>
      <c r="N45" s="138">
        <v>130</v>
      </c>
      <c r="O45" s="138">
        <v>0</v>
      </c>
      <c r="P45" s="13">
        <v>0</v>
      </c>
      <c r="Q45" s="13">
        <v>0</v>
      </c>
      <c r="R45" s="59">
        <v>0</v>
      </c>
    </row>
    <row r="46" spans="1:45" s="51" customFormat="1" ht="15.95" customHeight="1">
      <c r="A46" s="55" t="s">
        <v>59</v>
      </c>
      <c r="B46" s="11" t="s">
        <v>103</v>
      </c>
      <c r="C46" s="13" t="s">
        <v>48</v>
      </c>
      <c r="D46" s="10">
        <f t="shared" si="27"/>
        <v>154</v>
      </c>
      <c r="E46" s="10">
        <v>52</v>
      </c>
      <c r="F46" s="10">
        <f t="shared" si="28"/>
        <v>102</v>
      </c>
      <c r="G46" s="10">
        <f t="shared" si="29"/>
        <v>42</v>
      </c>
      <c r="H46" s="13">
        <v>40</v>
      </c>
      <c r="I46" s="10">
        <v>0</v>
      </c>
      <c r="J46" s="10">
        <v>20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59">
        <v>102</v>
      </c>
    </row>
    <row r="47" spans="1:45" s="51" customFormat="1" ht="15.95" customHeight="1">
      <c r="A47" s="55" t="s">
        <v>60</v>
      </c>
      <c r="B47" s="14" t="s">
        <v>72</v>
      </c>
      <c r="C47" s="13" t="s">
        <v>53</v>
      </c>
      <c r="D47" s="10">
        <f t="shared" si="27"/>
        <v>72</v>
      </c>
      <c r="E47" s="10">
        <v>24</v>
      </c>
      <c r="F47" s="10">
        <f t="shared" si="28"/>
        <v>48</v>
      </c>
      <c r="G47" s="10">
        <f t="shared" si="29"/>
        <v>38</v>
      </c>
      <c r="H47" s="13">
        <v>10</v>
      </c>
      <c r="I47" s="10">
        <v>0</v>
      </c>
      <c r="J47" s="10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48</v>
      </c>
      <c r="R47" s="59">
        <v>0</v>
      </c>
    </row>
    <row r="48" spans="1:45" s="51" customFormat="1" ht="15.95" customHeight="1">
      <c r="A48" s="55" t="s">
        <v>61</v>
      </c>
      <c r="B48" s="11" t="s">
        <v>102</v>
      </c>
      <c r="C48" s="13" t="s">
        <v>53</v>
      </c>
      <c r="D48" s="10">
        <f t="shared" si="27"/>
        <v>128</v>
      </c>
      <c r="E48" s="10">
        <v>42</v>
      </c>
      <c r="F48" s="10">
        <f t="shared" si="28"/>
        <v>86</v>
      </c>
      <c r="G48" s="10">
        <f t="shared" si="29"/>
        <v>52</v>
      </c>
      <c r="H48" s="13">
        <v>0</v>
      </c>
      <c r="I48" s="10">
        <v>34</v>
      </c>
      <c r="J48" s="10">
        <v>0</v>
      </c>
      <c r="K48" s="13">
        <v>0</v>
      </c>
      <c r="L48" s="13">
        <v>0</v>
      </c>
      <c r="M48" s="13">
        <v>0</v>
      </c>
      <c r="N48" s="138">
        <v>86</v>
      </c>
      <c r="O48" s="13">
        <v>0</v>
      </c>
      <c r="P48" s="13">
        <v>0</v>
      </c>
      <c r="Q48" s="13">
        <v>0</v>
      </c>
      <c r="R48" s="59">
        <v>0</v>
      </c>
    </row>
    <row r="49" spans="1:22" s="51" customFormat="1" ht="15.95" customHeight="1">
      <c r="A49" s="55" t="s">
        <v>62</v>
      </c>
      <c r="B49" s="11" t="s">
        <v>28</v>
      </c>
      <c r="C49" s="13" t="s">
        <v>48</v>
      </c>
      <c r="D49" s="10">
        <f t="shared" si="27"/>
        <v>102</v>
      </c>
      <c r="E49" s="10">
        <v>34</v>
      </c>
      <c r="F49" s="10">
        <f t="shared" si="28"/>
        <v>68</v>
      </c>
      <c r="G49" s="10">
        <f t="shared" si="29"/>
        <v>48</v>
      </c>
      <c r="H49" s="13">
        <v>20</v>
      </c>
      <c r="I49" s="10">
        <v>0</v>
      </c>
      <c r="J49" s="10">
        <v>0</v>
      </c>
      <c r="K49" s="13">
        <v>0</v>
      </c>
      <c r="L49" s="13">
        <v>0</v>
      </c>
      <c r="M49" s="13">
        <v>0</v>
      </c>
      <c r="N49" s="13">
        <v>0</v>
      </c>
      <c r="O49" s="13">
        <v>68</v>
      </c>
      <c r="P49" s="13">
        <v>0</v>
      </c>
      <c r="Q49" s="13">
        <v>0</v>
      </c>
      <c r="R49" s="59">
        <v>0</v>
      </c>
    </row>
    <row r="50" spans="1:22" ht="15.95" customHeight="1">
      <c r="A50" s="55" t="s">
        <v>206</v>
      </c>
      <c r="B50" s="104" t="s">
        <v>208</v>
      </c>
      <c r="C50" s="15" t="s">
        <v>53</v>
      </c>
      <c r="D50" s="10">
        <f t="shared" si="27"/>
        <v>48</v>
      </c>
      <c r="E50" s="15">
        <v>16</v>
      </c>
      <c r="F50" s="10">
        <f t="shared" si="28"/>
        <v>32</v>
      </c>
      <c r="G50" s="10">
        <f t="shared" si="29"/>
        <v>14</v>
      </c>
      <c r="H50" s="13">
        <v>18</v>
      </c>
      <c r="I50" s="13">
        <v>0</v>
      </c>
      <c r="J50" s="13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73">
        <v>32</v>
      </c>
    </row>
    <row r="51" spans="1:22" s="121" customFormat="1" ht="15.95" customHeight="1">
      <c r="A51" s="55" t="s">
        <v>207</v>
      </c>
      <c r="B51" s="11" t="s">
        <v>233</v>
      </c>
      <c r="C51" s="15" t="s">
        <v>48</v>
      </c>
      <c r="D51" s="10">
        <f t="shared" si="27"/>
        <v>171</v>
      </c>
      <c r="E51" s="15">
        <v>57</v>
      </c>
      <c r="F51" s="10">
        <f t="shared" si="28"/>
        <v>114</v>
      </c>
      <c r="G51" s="10">
        <f t="shared" si="29"/>
        <v>50</v>
      </c>
      <c r="H51" s="13">
        <v>64</v>
      </c>
      <c r="I51" s="13">
        <v>0</v>
      </c>
      <c r="J51" s="13">
        <v>0</v>
      </c>
      <c r="K51" s="15">
        <v>0</v>
      </c>
      <c r="L51" s="15">
        <v>0</v>
      </c>
      <c r="M51" s="15">
        <v>0</v>
      </c>
      <c r="N51" s="15">
        <v>0</v>
      </c>
      <c r="O51" s="124">
        <v>114</v>
      </c>
      <c r="P51" s="15">
        <v>0</v>
      </c>
      <c r="Q51" s="10">
        <v>0</v>
      </c>
      <c r="R51" s="56">
        <v>0</v>
      </c>
    </row>
    <row r="52" spans="1:22" ht="15.75">
      <c r="A52" s="60" t="s">
        <v>49</v>
      </c>
      <c r="B52" s="37" t="s">
        <v>73</v>
      </c>
      <c r="C52" s="116" t="s">
        <v>282</v>
      </c>
      <c r="D52" s="38">
        <f t="shared" ref="D52:R52" si="30">D53+D58+D65+D72</f>
        <v>2735</v>
      </c>
      <c r="E52" s="38">
        <f t="shared" si="30"/>
        <v>421</v>
      </c>
      <c r="F52" s="38">
        <f t="shared" si="30"/>
        <v>2124</v>
      </c>
      <c r="G52" s="38">
        <f t="shared" si="30"/>
        <v>474</v>
      </c>
      <c r="H52" s="38">
        <f t="shared" si="30"/>
        <v>338</v>
      </c>
      <c r="I52" s="38">
        <f t="shared" ref="I52" si="31">I53+I58+I65+I72</f>
        <v>0</v>
      </c>
      <c r="J52" s="38">
        <f t="shared" si="30"/>
        <v>30</v>
      </c>
      <c r="K52" s="38">
        <f t="shared" si="30"/>
        <v>0</v>
      </c>
      <c r="L52" s="38">
        <f t="shared" si="30"/>
        <v>0</v>
      </c>
      <c r="M52" s="38">
        <f t="shared" si="30"/>
        <v>236</v>
      </c>
      <c r="N52" s="38">
        <f t="shared" si="30"/>
        <v>0</v>
      </c>
      <c r="O52" s="38">
        <f t="shared" si="30"/>
        <v>282</v>
      </c>
      <c r="P52" s="38">
        <f t="shared" si="30"/>
        <v>764</v>
      </c>
      <c r="Q52" s="38">
        <f t="shared" si="30"/>
        <v>528</v>
      </c>
      <c r="R52" s="38">
        <f t="shared" si="30"/>
        <v>314</v>
      </c>
    </row>
    <row r="53" spans="1:22" s="27" customFormat="1" ht="31.5" customHeight="1">
      <c r="A53" s="61" t="s">
        <v>30</v>
      </c>
      <c r="B53" s="26" t="s">
        <v>104</v>
      </c>
      <c r="C53" s="69" t="s">
        <v>89</v>
      </c>
      <c r="D53" s="68">
        <f>SUM(D54:D57)</f>
        <v>663</v>
      </c>
      <c r="E53" s="68">
        <f t="shared" ref="E53:R53" si="32">SUM(E54:E57)</f>
        <v>137</v>
      </c>
      <c r="F53" s="68">
        <f t="shared" si="32"/>
        <v>526</v>
      </c>
      <c r="G53" s="68">
        <f t="shared" si="32"/>
        <v>126</v>
      </c>
      <c r="H53" s="68">
        <f t="shared" si="32"/>
        <v>148</v>
      </c>
      <c r="I53" s="68">
        <f t="shared" ref="I53" si="33">SUM(I54:I57)</f>
        <v>0</v>
      </c>
      <c r="J53" s="68">
        <f t="shared" si="32"/>
        <v>0</v>
      </c>
      <c r="K53" s="68">
        <f t="shared" si="32"/>
        <v>0</v>
      </c>
      <c r="L53" s="68">
        <f t="shared" si="32"/>
        <v>0</v>
      </c>
      <c r="M53" s="68">
        <f t="shared" si="32"/>
        <v>0</v>
      </c>
      <c r="N53" s="68">
        <f t="shared" si="32"/>
        <v>0</v>
      </c>
      <c r="O53" s="68">
        <f t="shared" si="32"/>
        <v>70</v>
      </c>
      <c r="P53" s="68">
        <f t="shared" si="32"/>
        <v>240</v>
      </c>
      <c r="Q53" s="68">
        <f t="shared" si="32"/>
        <v>216</v>
      </c>
      <c r="R53" s="68">
        <f t="shared" si="32"/>
        <v>0</v>
      </c>
    </row>
    <row r="54" spans="1:22" ht="15.75">
      <c r="A54" s="58" t="s">
        <v>31</v>
      </c>
      <c r="B54" s="14" t="s">
        <v>105</v>
      </c>
      <c r="C54" s="30" t="s">
        <v>67</v>
      </c>
      <c r="D54" s="10">
        <f t="shared" ref="D54:D64" si="34">E54+F54</f>
        <v>198</v>
      </c>
      <c r="E54" s="10">
        <v>66</v>
      </c>
      <c r="F54" s="10">
        <f t="shared" ref="F54:F64" si="35">K54+L54+M54+N54+O54+P54+Q54+R54</f>
        <v>132</v>
      </c>
      <c r="G54" s="10">
        <f>F54-H54-I54-J54</f>
        <v>58</v>
      </c>
      <c r="H54" s="10">
        <v>74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96</v>
      </c>
      <c r="Q54" s="10">
        <v>36</v>
      </c>
      <c r="R54" s="56">
        <v>0</v>
      </c>
    </row>
    <row r="55" spans="1:22" s="27" customFormat="1" ht="15.75">
      <c r="A55" s="58" t="s">
        <v>85</v>
      </c>
      <c r="B55" s="23" t="s">
        <v>106</v>
      </c>
      <c r="C55" s="30" t="s">
        <v>67</v>
      </c>
      <c r="D55" s="10">
        <f t="shared" si="34"/>
        <v>213</v>
      </c>
      <c r="E55" s="13">
        <v>71</v>
      </c>
      <c r="F55" s="10">
        <f>K55+L55+M55+N55+O55+P55+Q55+R55</f>
        <v>142</v>
      </c>
      <c r="G55" s="10">
        <f>F55-H55-I55-J55</f>
        <v>68</v>
      </c>
      <c r="H55" s="13">
        <v>74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70</v>
      </c>
      <c r="P55" s="13">
        <v>72</v>
      </c>
      <c r="Q55" s="13">
        <v>0</v>
      </c>
      <c r="R55" s="59">
        <v>0</v>
      </c>
    </row>
    <row r="56" spans="1:22" s="27" customFormat="1" ht="15.75">
      <c r="A56" s="58" t="s">
        <v>202</v>
      </c>
      <c r="B56" s="23" t="s">
        <v>87</v>
      </c>
      <c r="C56" s="13" t="s">
        <v>53</v>
      </c>
      <c r="D56" s="10">
        <f t="shared" si="34"/>
        <v>72</v>
      </c>
      <c r="E56" s="13">
        <v>0</v>
      </c>
      <c r="F56" s="10">
        <v>72</v>
      </c>
      <c r="G56" s="10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20">
        <v>0</v>
      </c>
      <c r="P56" s="99">
        <v>72</v>
      </c>
      <c r="Q56" s="13">
        <v>0</v>
      </c>
      <c r="R56" s="59">
        <v>0</v>
      </c>
    </row>
    <row r="57" spans="1:22" ht="15.75">
      <c r="A57" s="58" t="s">
        <v>107</v>
      </c>
      <c r="B57" s="14" t="s">
        <v>86</v>
      </c>
      <c r="C57" s="13" t="s">
        <v>53</v>
      </c>
      <c r="D57" s="10">
        <f t="shared" si="34"/>
        <v>180</v>
      </c>
      <c r="E57" s="10">
        <v>0</v>
      </c>
      <c r="F57" s="10">
        <f t="shared" si="35"/>
        <v>180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23">
        <v>0</v>
      </c>
      <c r="Q57" s="101">
        <v>180</v>
      </c>
      <c r="R57" s="56">
        <v>0</v>
      </c>
    </row>
    <row r="58" spans="1:22" s="27" customFormat="1" ht="30.95" customHeight="1">
      <c r="A58" s="61" t="s">
        <v>32</v>
      </c>
      <c r="B58" s="26" t="s">
        <v>108</v>
      </c>
      <c r="C58" s="69" t="s">
        <v>89</v>
      </c>
      <c r="D58" s="68">
        <f>SUM(D59:D64)</f>
        <v>824</v>
      </c>
      <c r="E58" s="68">
        <f>SUM(E63:E64)</f>
        <v>0</v>
      </c>
      <c r="F58" s="68">
        <f>SUM(F59:F64)</f>
        <v>634</v>
      </c>
      <c r="G58" s="68">
        <f t="shared" ref="G58:N58" si="36">SUM(G63:G64)</f>
        <v>0</v>
      </c>
      <c r="H58" s="68">
        <f t="shared" si="36"/>
        <v>0</v>
      </c>
      <c r="I58" s="68">
        <f t="shared" ref="I58" si="37">SUM(I63:I64)</f>
        <v>0</v>
      </c>
      <c r="J58" s="68">
        <f t="shared" si="36"/>
        <v>0</v>
      </c>
      <c r="K58" s="68">
        <f t="shared" si="36"/>
        <v>0</v>
      </c>
      <c r="L58" s="68">
        <f t="shared" si="36"/>
        <v>0</v>
      </c>
      <c r="M58" s="68">
        <f t="shared" si="36"/>
        <v>0</v>
      </c>
      <c r="N58" s="68">
        <f t="shared" si="36"/>
        <v>0</v>
      </c>
      <c r="O58" s="68">
        <f>SUM(O59:O64)</f>
        <v>212</v>
      </c>
      <c r="P58" s="68">
        <f>SUM(P59:P64)</f>
        <v>422</v>
      </c>
      <c r="Q58" s="68">
        <f>SUM(Q63:Q64)</f>
        <v>0</v>
      </c>
      <c r="R58" s="68">
        <f>SUM(R63:R64)</f>
        <v>0</v>
      </c>
    </row>
    <row r="59" spans="1:22" s="29" customFormat="1" ht="15.75" customHeight="1">
      <c r="A59" s="58" t="s">
        <v>33</v>
      </c>
      <c r="B59" s="23" t="s">
        <v>110</v>
      </c>
      <c r="C59" s="110" t="s">
        <v>67</v>
      </c>
      <c r="D59" s="10">
        <f t="shared" ref="D59:D62" si="38">E59+F59</f>
        <v>192</v>
      </c>
      <c r="E59" s="13">
        <v>64</v>
      </c>
      <c r="F59" s="10">
        <f t="shared" ref="F59:F62" si="39">K59+L59+M59+N59+O59+P59+Q59+R59</f>
        <v>128</v>
      </c>
      <c r="G59" s="10">
        <f>F59-H59-I59-J59</f>
        <v>64</v>
      </c>
      <c r="H59" s="13">
        <v>64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76</v>
      </c>
      <c r="P59" s="13">
        <v>52</v>
      </c>
      <c r="Q59" s="13">
        <v>0</v>
      </c>
      <c r="R59" s="59">
        <v>0</v>
      </c>
    </row>
    <row r="60" spans="1:22" s="106" customFormat="1" ht="15.75" customHeight="1">
      <c r="A60" s="58" t="s">
        <v>109</v>
      </c>
      <c r="B60" s="23" t="s">
        <v>283</v>
      </c>
      <c r="C60" s="110" t="s">
        <v>67</v>
      </c>
      <c r="D60" s="10">
        <f t="shared" si="38"/>
        <v>110</v>
      </c>
      <c r="E60" s="13">
        <v>36</v>
      </c>
      <c r="F60" s="10">
        <f t="shared" si="39"/>
        <v>74</v>
      </c>
      <c r="G60" s="10">
        <f t="shared" ref="G60:G62" si="40">F60-H60-I60-J60</f>
        <v>44</v>
      </c>
      <c r="H60" s="13">
        <v>30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30</v>
      </c>
      <c r="P60" s="13">
        <v>44</v>
      </c>
      <c r="Q60" s="13">
        <v>0</v>
      </c>
      <c r="R60" s="59">
        <v>0</v>
      </c>
    </row>
    <row r="61" spans="1:22" s="106" customFormat="1" ht="15.75" customHeight="1">
      <c r="A61" s="58" t="s">
        <v>235</v>
      </c>
      <c r="B61" s="23" t="s">
        <v>236</v>
      </c>
      <c r="C61" s="110" t="s">
        <v>67</v>
      </c>
      <c r="D61" s="10">
        <f t="shared" si="38"/>
        <v>120</v>
      </c>
      <c r="E61" s="13">
        <v>40</v>
      </c>
      <c r="F61" s="10">
        <f t="shared" si="39"/>
        <v>80</v>
      </c>
      <c r="G61" s="10">
        <v>50</v>
      </c>
      <c r="H61" s="13">
        <v>30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44</v>
      </c>
      <c r="P61" s="13">
        <v>36</v>
      </c>
      <c r="Q61" s="13">
        <v>0</v>
      </c>
      <c r="R61" s="59">
        <v>0</v>
      </c>
    </row>
    <row r="62" spans="1:22" s="27" customFormat="1" ht="15.75">
      <c r="A62" s="58" t="s">
        <v>237</v>
      </c>
      <c r="B62" s="23" t="s">
        <v>238</v>
      </c>
      <c r="C62" s="110" t="s">
        <v>67</v>
      </c>
      <c r="D62" s="10">
        <f t="shared" si="38"/>
        <v>150</v>
      </c>
      <c r="E62" s="13">
        <v>50</v>
      </c>
      <c r="F62" s="10">
        <f t="shared" si="39"/>
        <v>100</v>
      </c>
      <c r="G62" s="10">
        <f t="shared" si="40"/>
        <v>50</v>
      </c>
      <c r="H62" s="13">
        <v>50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62</v>
      </c>
      <c r="P62" s="13">
        <v>38</v>
      </c>
      <c r="Q62" s="13">
        <v>0</v>
      </c>
      <c r="R62" s="59">
        <v>0</v>
      </c>
    </row>
    <row r="63" spans="1:22" s="27" customFormat="1" ht="15.75">
      <c r="A63" s="58" t="s">
        <v>203</v>
      </c>
      <c r="B63" s="23" t="s">
        <v>87</v>
      </c>
      <c r="C63" s="15" t="s">
        <v>53</v>
      </c>
      <c r="D63" s="10">
        <f t="shared" si="34"/>
        <v>72</v>
      </c>
      <c r="E63" s="13">
        <v>0</v>
      </c>
      <c r="F63" s="10">
        <v>72</v>
      </c>
      <c r="G63" s="10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22">
        <v>0</v>
      </c>
      <c r="P63" s="99">
        <v>72</v>
      </c>
      <c r="Q63" s="13">
        <v>0</v>
      </c>
      <c r="R63" s="59">
        <v>0</v>
      </c>
    </row>
    <row r="64" spans="1:22" s="27" customFormat="1" ht="15.75">
      <c r="A64" s="58" t="s">
        <v>52</v>
      </c>
      <c r="B64" s="23" t="s">
        <v>90</v>
      </c>
      <c r="C64" s="13" t="s">
        <v>53</v>
      </c>
      <c r="D64" s="10">
        <f t="shared" si="34"/>
        <v>180</v>
      </c>
      <c r="E64" s="13">
        <v>0</v>
      </c>
      <c r="F64" s="10">
        <f t="shared" si="35"/>
        <v>180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99">
        <v>180</v>
      </c>
      <c r="Q64" s="13">
        <v>0</v>
      </c>
      <c r="R64" s="59">
        <v>0</v>
      </c>
      <c r="T64" s="112">
        <f>SUM(D56,D57,D63,D64,D70,D71,D74)/36</f>
        <v>25</v>
      </c>
      <c r="U64" s="111">
        <f>(D56+D63+D70+D74)/36</f>
        <v>11</v>
      </c>
      <c r="V64" s="111">
        <f>(D57+D64+D71)/36</f>
        <v>14</v>
      </c>
    </row>
    <row r="65" spans="1:22" s="27" customFormat="1" ht="15.75">
      <c r="A65" s="61" t="s">
        <v>34</v>
      </c>
      <c r="B65" s="26" t="s">
        <v>111</v>
      </c>
      <c r="C65" s="69" t="s">
        <v>89</v>
      </c>
      <c r="D65" s="68">
        <f>SUM(D66:D71)</f>
        <v>984</v>
      </c>
      <c r="E65" s="68">
        <f t="shared" ref="E65:R65" si="41">SUM(E66:E71)</f>
        <v>256</v>
      </c>
      <c r="F65" s="68">
        <f t="shared" si="41"/>
        <v>728</v>
      </c>
      <c r="G65" s="68">
        <f t="shared" si="41"/>
        <v>320</v>
      </c>
      <c r="H65" s="68">
        <f t="shared" si="41"/>
        <v>162</v>
      </c>
      <c r="I65" s="68">
        <f t="shared" ref="I65" si="42">SUM(I66:I71)</f>
        <v>0</v>
      </c>
      <c r="J65" s="68">
        <f t="shared" si="41"/>
        <v>30</v>
      </c>
      <c r="K65" s="68">
        <f t="shared" si="41"/>
        <v>0</v>
      </c>
      <c r="L65" s="68">
        <f t="shared" si="41"/>
        <v>0</v>
      </c>
      <c r="M65" s="68">
        <f t="shared" si="41"/>
        <v>0</v>
      </c>
      <c r="N65" s="68">
        <f t="shared" si="41"/>
        <v>0</v>
      </c>
      <c r="O65" s="68">
        <f t="shared" si="41"/>
        <v>0</v>
      </c>
      <c r="P65" s="68">
        <f t="shared" si="41"/>
        <v>102</v>
      </c>
      <c r="Q65" s="68">
        <f t="shared" si="41"/>
        <v>312</v>
      </c>
      <c r="R65" s="68">
        <f t="shared" si="41"/>
        <v>314</v>
      </c>
      <c r="T65" s="112"/>
      <c r="U65" s="111"/>
      <c r="V65" s="111"/>
    </row>
    <row r="66" spans="1:22" s="27" customFormat="1" ht="15.75">
      <c r="A66" s="58" t="s">
        <v>35</v>
      </c>
      <c r="B66" s="23" t="s">
        <v>112</v>
      </c>
      <c r="C66" s="74" t="s">
        <v>241</v>
      </c>
      <c r="D66" s="13">
        <f t="shared" ref="D66:D71" si="43">E66+F66</f>
        <v>144</v>
      </c>
      <c r="E66" s="13">
        <v>48</v>
      </c>
      <c r="F66" s="13">
        <f t="shared" ref="F66:F71" si="44">K66+L66+M66+N66+O66+P66+Q66+R66</f>
        <v>96</v>
      </c>
      <c r="G66" s="13">
        <f>F66-H66-I66-J66</f>
        <v>60</v>
      </c>
      <c r="H66" s="13">
        <v>36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54</v>
      </c>
      <c r="R66" s="59">
        <v>42</v>
      </c>
    </row>
    <row r="67" spans="1:22" s="27" customFormat="1" ht="31.5">
      <c r="A67" s="58" t="s">
        <v>113</v>
      </c>
      <c r="B67" s="23" t="s">
        <v>115</v>
      </c>
      <c r="C67" s="74" t="s">
        <v>286</v>
      </c>
      <c r="D67" s="13">
        <f t="shared" si="43"/>
        <v>357</v>
      </c>
      <c r="E67" s="13">
        <v>119</v>
      </c>
      <c r="F67" s="13">
        <f t="shared" si="44"/>
        <v>238</v>
      </c>
      <c r="G67" s="13">
        <f t="shared" ref="G67:G69" si="45">F67-H67-I67-J67</f>
        <v>128</v>
      </c>
      <c r="H67" s="13">
        <v>80</v>
      </c>
      <c r="I67" s="13">
        <v>0</v>
      </c>
      <c r="J67" s="13">
        <v>30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102</v>
      </c>
      <c r="Q67" s="13">
        <v>76</v>
      </c>
      <c r="R67" s="59">
        <v>60</v>
      </c>
    </row>
    <row r="68" spans="1:22" s="27" customFormat="1" ht="20.25" customHeight="1">
      <c r="A68" s="58" t="s">
        <v>114</v>
      </c>
      <c r="B68" s="23" t="s">
        <v>116</v>
      </c>
      <c r="C68" s="126" t="s">
        <v>53</v>
      </c>
      <c r="D68" s="13">
        <f t="shared" si="43"/>
        <v>192</v>
      </c>
      <c r="E68" s="13">
        <v>64</v>
      </c>
      <c r="F68" s="13">
        <f t="shared" si="44"/>
        <v>128</v>
      </c>
      <c r="G68" s="13">
        <f t="shared" si="45"/>
        <v>82</v>
      </c>
      <c r="H68" s="13">
        <v>46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60</v>
      </c>
      <c r="R68" s="59">
        <v>68</v>
      </c>
    </row>
    <row r="69" spans="1:22" s="109" customFormat="1" ht="15.75">
      <c r="A69" s="58" t="s">
        <v>213</v>
      </c>
      <c r="B69" s="23" t="s">
        <v>234</v>
      </c>
      <c r="C69" s="13" t="s">
        <v>53</v>
      </c>
      <c r="D69" s="13">
        <f t="shared" si="43"/>
        <v>75</v>
      </c>
      <c r="E69" s="13">
        <v>25</v>
      </c>
      <c r="F69" s="13">
        <f t="shared" si="44"/>
        <v>50</v>
      </c>
      <c r="G69" s="13">
        <f t="shared" si="45"/>
        <v>50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50</v>
      </c>
      <c r="R69" s="59">
        <v>0</v>
      </c>
    </row>
    <row r="70" spans="1:22" s="27" customFormat="1" ht="15.75">
      <c r="A70" s="58" t="s">
        <v>204</v>
      </c>
      <c r="B70" s="23" t="s">
        <v>87</v>
      </c>
      <c r="C70" s="13" t="s">
        <v>53</v>
      </c>
      <c r="D70" s="13">
        <f t="shared" si="43"/>
        <v>72</v>
      </c>
      <c r="E70" s="13">
        <v>0</v>
      </c>
      <c r="F70" s="13">
        <f t="shared" si="44"/>
        <v>72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99">
        <v>72</v>
      </c>
      <c r="R70" s="100">
        <v>0</v>
      </c>
    </row>
    <row r="71" spans="1:22" ht="15.75">
      <c r="A71" s="58" t="s">
        <v>91</v>
      </c>
      <c r="B71" s="23" t="s">
        <v>90</v>
      </c>
      <c r="C71" s="30" t="s">
        <v>53</v>
      </c>
      <c r="D71" s="13">
        <f t="shared" si="43"/>
        <v>144</v>
      </c>
      <c r="E71" s="13">
        <v>0</v>
      </c>
      <c r="F71" s="13">
        <f t="shared" si="44"/>
        <v>144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99">
        <v>0</v>
      </c>
      <c r="R71" s="100">
        <v>144</v>
      </c>
    </row>
    <row r="72" spans="1:22" ht="47.25">
      <c r="A72" s="61" t="s">
        <v>117</v>
      </c>
      <c r="B72" s="26" t="s">
        <v>118</v>
      </c>
      <c r="C72" s="69" t="s">
        <v>89</v>
      </c>
      <c r="D72" s="68">
        <f>SUM(D73:D74)</f>
        <v>264</v>
      </c>
      <c r="E72" s="68">
        <f t="shared" ref="E72:R72" si="46">SUM(E73:E74)</f>
        <v>28</v>
      </c>
      <c r="F72" s="68">
        <f t="shared" si="46"/>
        <v>236</v>
      </c>
      <c r="G72" s="68">
        <f t="shared" si="46"/>
        <v>28</v>
      </c>
      <c r="H72" s="68">
        <f t="shared" si="46"/>
        <v>28</v>
      </c>
      <c r="I72" s="68">
        <f t="shared" ref="I72" si="47">SUM(I73:I74)</f>
        <v>0</v>
      </c>
      <c r="J72" s="68">
        <f t="shared" si="46"/>
        <v>0</v>
      </c>
      <c r="K72" s="68">
        <f t="shared" si="46"/>
        <v>0</v>
      </c>
      <c r="L72" s="68">
        <f t="shared" si="46"/>
        <v>0</v>
      </c>
      <c r="M72" s="68">
        <f t="shared" si="46"/>
        <v>236</v>
      </c>
      <c r="N72" s="68">
        <f t="shared" si="46"/>
        <v>0</v>
      </c>
      <c r="O72" s="68">
        <f t="shared" si="46"/>
        <v>0</v>
      </c>
      <c r="P72" s="68">
        <f t="shared" si="46"/>
        <v>0</v>
      </c>
      <c r="Q72" s="68">
        <f t="shared" si="46"/>
        <v>0</v>
      </c>
      <c r="R72" s="98">
        <f t="shared" si="46"/>
        <v>0</v>
      </c>
      <c r="S72" s="6"/>
    </row>
    <row r="73" spans="1:22" ht="53.25" customHeight="1">
      <c r="A73" s="58" t="s">
        <v>119</v>
      </c>
      <c r="B73" s="23" t="s">
        <v>215</v>
      </c>
      <c r="C73" s="13" t="s">
        <v>53</v>
      </c>
      <c r="D73" s="13">
        <f>E73+F73</f>
        <v>84</v>
      </c>
      <c r="E73" s="13">
        <v>28</v>
      </c>
      <c r="F73" s="13">
        <f>K73+L73+M73+N73+O73+P73+Q73+R73</f>
        <v>56</v>
      </c>
      <c r="G73" s="13">
        <f>F73-H73-I73-J73</f>
        <v>28</v>
      </c>
      <c r="H73" s="13">
        <v>28</v>
      </c>
      <c r="I73" s="13">
        <v>0</v>
      </c>
      <c r="J73" s="13">
        <v>0</v>
      </c>
      <c r="K73" s="13">
        <v>0</v>
      </c>
      <c r="L73" s="13">
        <v>0</v>
      </c>
      <c r="M73" s="13">
        <v>56</v>
      </c>
      <c r="N73" s="13">
        <v>0</v>
      </c>
      <c r="O73" s="15">
        <v>0</v>
      </c>
      <c r="P73" s="15">
        <v>0</v>
      </c>
      <c r="Q73" s="13">
        <v>0</v>
      </c>
      <c r="R73" s="59">
        <v>0</v>
      </c>
      <c r="S73" s="6"/>
    </row>
    <row r="74" spans="1:22" ht="15.75">
      <c r="A74" s="71" t="s">
        <v>120</v>
      </c>
      <c r="B74" s="72" t="s">
        <v>87</v>
      </c>
      <c r="C74" s="110" t="s">
        <v>53</v>
      </c>
      <c r="D74" s="13">
        <f>E74+F74</f>
        <v>180</v>
      </c>
      <c r="E74" s="15">
        <v>0</v>
      </c>
      <c r="F74" s="13">
        <f>K74+L74+M74+N74+O74+P74+Q74+R74</f>
        <v>180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03">
        <v>180</v>
      </c>
      <c r="N74" s="124">
        <v>0</v>
      </c>
      <c r="O74" s="15">
        <v>0</v>
      </c>
      <c r="P74" s="15">
        <v>0</v>
      </c>
      <c r="Q74" s="15">
        <v>0</v>
      </c>
      <c r="R74" s="73">
        <v>0</v>
      </c>
      <c r="S74" s="66"/>
    </row>
    <row r="75" spans="1:22" ht="16.5" thickBot="1">
      <c r="A75" s="62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8"/>
      <c r="R75" s="63"/>
    </row>
    <row r="76" spans="1:22" ht="31.5" customHeight="1" thickBot="1">
      <c r="A76" s="193" t="s">
        <v>1</v>
      </c>
      <c r="B76" s="194"/>
      <c r="C76" s="19"/>
      <c r="D76" s="19">
        <f>D8+D28+D34+D39</f>
        <v>7542</v>
      </c>
      <c r="E76" s="19">
        <f t="shared" ref="E76:R76" si="48">E8+E28+E34+E39</f>
        <v>2024</v>
      </c>
      <c r="F76" s="19">
        <f t="shared" si="48"/>
        <v>5328</v>
      </c>
      <c r="G76" s="19">
        <f t="shared" si="48"/>
        <v>2267</v>
      </c>
      <c r="H76" s="19">
        <f t="shared" si="48"/>
        <v>1296</v>
      </c>
      <c r="I76" s="19">
        <f t="shared" ref="I76" si="49">I8+I28+I34+I39</f>
        <v>433</v>
      </c>
      <c r="J76" s="19">
        <f t="shared" si="48"/>
        <v>50</v>
      </c>
      <c r="K76" s="19">
        <f t="shared" si="48"/>
        <v>612</v>
      </c>
      <c r="L76" s="19">
        <f t="shared" si="48"/>
        <v>792</v>
      </c>
      <c r="M76" s="19">
        <f>M8+M28+M34+M39</f>
        <v>576</v>
      </c>
      <c r="N76" s="19">
        <f t="shared" si="48"/>
        <v>828</v>
      </c>
      <c r="O76" s="19">
        <f>O8+O28+O34+O39</f>
        <v>576</v>
      </c>
      <c r="P76" s="19">
        <f t="shared" si="48"/>
        <v>828</v>
      </c>
      <c r="Q76" s="19">
        <f t="shared" si="48"/>
        <v>612</v>
      </c>
      <c r="R76" s="19">
        <f t="shared" si="48"/>
        <v>504</v>
      </c>
    </row>
    <row r="77" spans="1:22" ht="15.6" customHeight="1" thickBot="1">
      <c r="A77" s="64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2"/>
      <c r="R77" s="65"/>
    </row>
    <row r="78" spans="1:22" ht="30" customHeight="1" thickBot="1">
      <c r="A78" s="39" t="s">
        <v>42</v>
      </c>
      <c r="B78" s="40" t="s">
        <v>46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2"/>
      <c r="R78" s="43" t="s">
        <v>50</v>
      </c>
    </row>
    <row r="79" spans="1:22" ht="17.100000000000001" customHeight="1" thickBot="1">
      <c r="A79" s="44" t="s">
        <v>43</v>
      </c>
      <c r="B79" s="45" t="s">
        <v>0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3" t="s">
        <v>51</v>
      </c>
      <c r="T79" t="s">
        <v>231</v>
      </c>
    </row>
    <row r="80" spans="1:22" ht="17.100000000000001" customHeight="1">
      <c r="A80" s="173" t="s">
        <v>214</v>
      </c>
      <c r="B80" s="174"/>
      <c r="C80" s="174"/>
      <c r="D80" s="174"/>
      <c r="E80" s="175"/>
      <c r="F80" s="201" t="s">
        <v>1</v>
      </c>
      <c r="G80" s="195" t="s">
        <v>230</v>
      </c>
      <c r="H80" s="196"/>
      <c r="I80" s="196"/>
      <c r="J80" s="197"/>
      <c r="K80" s="113">
        <v>612</v>
      </c>
      <c r="L80" s="113">
        <v>792</v>
      </c>
      <c r="M80" s="113">
        <f>SUM(M10:M21,M23:M25,M27,M29:M32,M35:M37,M41:M51,M54:M55,M66:M68,M73)</f>
        <v>396</v>
      </c>
      <c r="N80" s="113">
        <f t="shared" ref="N80" si="50">SUM(N10:N21,N23:N25,N27,N29:N32,N35:N37,N41:N51,N54:N55,N66:N68,N73)</f>
        <v>828</v>
      </c>
      <c r="O80" s="113">
        <f>SUM(O10:O21,O23:O25,O27,O29:O32,O35:O37,O41:O51,O54:O55,O58,O66:O68,O73)</f>
        <v>576</v>
      </c>
      <c r="P80" s="113">
        <f>SUM(P10:P21,P23:P25,P27,P29:P32,P35:P37,P41:P51,P54:P55,P59:P62,P66:P68,P73)</f>
        <v>504</v>
      </c>
      <c r="Q80" s="113">
        <f>SUM(Q10:Q21,Q23:Q25,Q27,Q29:Q32,Q35:Q37,Q41:Q51,Q54:Q55,Q59:Q64,Q66:Q69,Q73)</f>
        <v>360</v>
      </c>
      <c r="R80" s="113">
        <f>SUM(R10:R21,R23:R25,R27,R29:R32,R35:R37,R41:R51,R54:R55,R59:R62,R66:R68,R73)</f>
        <v>360</v>
      </c>
      <c r="T80" s="119">
        <f>(H76+I76+J76+1044)/(F76+144)</f>
        <v>0.51589912280701755</v>
      </c>
    </row>
    <row r="81" spans="1:18" ht="16.5" customHeight="1">
      <c r="A81" s="204" t="s">
        <v>0</v>
      </c>
      <c r="B81" s="205"/>
      <c r="C81" s="205"/>
      <c r="D81" s="205"/>
      <c r="E81" s="206"/>
      <c r="F81" s="202"/>
      <c r="G81" s="170" t="s">
        <v>36</v>
      </c>
      <c r="H81" s="171"/>
      <c r="I81" s="171"/>
      <c r="J81" s="172"/>
      <c r="K81" s="10">
        <f t="shared" ref="K81:L81" si="51">SUM(K73)</f>
        <v>0</v>
      </c>
      <c r="L81" s="10">
        <f t="shared" si="51"/>
        <v>0</v>
      </c>
      <c r="M81" s="10">
        <f t="shared" ref="M81:O82" si="52">SUM(M56,M63,M70,M74)</f>
        <v>180</v>
      </c>
      <c r="N81" s="10">
        <f t="shared" si="52"/>
        <v>0</v>
      </c>
      <c r="O81" s="10">
        <f t="shared" si="52"/>
        <v>0</v>
      </c>
      <c r="P81" s="10">
        <f t="shared" ref="P81:R81" si="53">SUM(P56,P63,P70,P74)</f>
        <v>144</v>
      </c>
      <c r="Q81" s="10">
        <f t="shared" si="53"/>
        <v>72</v>
      </c>
      <c r="R81" s="10">
        <f t="shared" si="53"/>
        <v>0</v>
      </c>
    </row>
    <row r="82" spans="1:18" ht="15.75">
      <c r="A82" s="161" t="s">
        <v>74</v>
      </c>
      <c r="B82" s="162"/>
      <c r="C82" s="162"/>
      <c r="D82" s="162"/>
      <c r="E82" s="163"/>
      <c r="F82" s="202"/>
      <c r="G82" s="170" t="s">
        <v>224</v>
      </c>
      <c r="H82" s="171"/>
      <c r="I82" s="171"/>
      <c r="J82" s="172"/>
      <c r="K82" s="67">
        <f>SUM(K65,K68,K74)</f>
        <v>0</v>
      </c>
      <c r="L82" s="67">
        <f>SUM(L65,L68,L74)</f>
        <v>0</v>
      </c>
      <c r="M82" s="67">
        <f t="shared" si="52"/>
        <v>0</v>
      </c>
      <c r="N82" s="67">
        <f t="shared" si="52"/>
        <v>0</v>
      </c>
      <c r="O82" s="67">
        <f t="shared" si="52"/>
        <v>0</v>
      </c>
      <c r="P82" s="67">
        <f>SUM(P57,P64,P71,P75)</f>
        <v>180</v>
      </c>
      <c r="Q82" s="67">
        <f>SUM(Q57,Q64,Q71,Q75)</f>
        <v>180</v>
      </c>
      <c r="R82" s="67">
        <f>SUM(R57,R64,R71,R75)</f>
        <v>144</v>
      </c>
    </row>
    <row r="83" spans="1:18" ht="15.75">
      <c r="A83" s="151" t="s">
        <v>44</v>
      </c>
      <c r="B83" s="152"/>
      <c r="C83" s="152"/>
      <c r="D83" s="152"/>
      <c r="E83" s="153"/>
      <c r="F83" s="202"/>
      <c r="G83" s="176" t="s">
        <v>37</v>
      </c>
      <c r="H83" s="177"/>
      <c r="I83" s="177"/>
      <c r="J83" s="178"/>
      <c r="K83" s="10">
        <v>0</v>
      </c>
      <c r="L83" s="10">
        <v>3</v>
      </c>
      <c r="M83" s="10">
        <v>1</v>
      </c>
      <c r="N83" s="10">
        <v>4</v>
      </c>
      <c r="O83" s="10">
        <v>2</v>
      </c>
      <c r="P83" s="10">
        <v>1</v>
      </c>
      <c r="Q83" s="10">
        <v>0</v>
      </c>
      <c r="R83" s="56">
        <v>2</v>
      </c>
    </row>
    <row r="84" spans="1:18" ht="15.75">
      <c r="A84" s="151" t="s">
        <v>287</v>
      </c>
      <c r="B84" s="152"/>
      <c r="C84" s="152"/>
      <c r="D84" s="152"/>
      <c r="E84" s="153"/>
      <c r="F84" s="202"/>
      <c r="G84" s="176" t="s">
        <v>38</v>
      </c>
      <c r="H84" s="177"/>
      <c r="I84" s="177"/>
      <c r="J84" s="178"/>
      <c r="K84" s="10">
        <v>2</v>
      </c>
      <c r="L84" s="10">
        <v>8</v>
      </c>
      <c r="M84" s="10">
        <v>3</v>
      </c>
      <c r="N84" s="10">
        <v>5</v>
      </c>
      <c r="O84" s="10">
        <v>1</v>
      </c>
      <c r="P84" s="10">
        <v>9</v>
      </c>
      <c r="Q84" s="10">
        <v>5</v>
      </c>
      <c r="R84" s="56">
        <v>5</v>
      </c>
    </row>
    <row r="85" spans="1:18" ht="16.5" thickBot="1">
      <c r="A85" s="198" t="s">
        <v>288</v>
      </c>
      <c r="B85" s="199"/>
      <c r="C85" s="199"/>
      <c r="D85" s="199"/>
      <c r="E85" s="200"/>
      <c r="F85" s="203"/>
      <c r="G85" s="190" t="s">
        <v>39</v>
      </c>
      <c r="H85" s="191"/>
      <c r="I85" s="191"/>
      <c r="J85" s="192"/>
      <c r="K85" s="18">
        <v>1</v>
      </c>
      <c r="L85" s="18">
        <v>0</v>
      </c>
      <c r="M85" s="18">
        <v>0</v>
      </c>
      <c r="N85" s="18">
        <v>1</v>
      </c>
      <c r="O85" s="18">
        <v>0</v>
      </c>
      <c r="P85" s="18">
        <v>1</v>
      </c>
      <c r="Q85" s="18">
        <v>0</v>
      </c>
      <c r="R85" s="63">
        <v>0</v>
      </c>
    </row>
    <row r="86" spans="1:18">
      <c r="K86" s="145"/>
      <c r="L86" s="145"/>
      <c r="M86" s="145"/>
      <c r="N86" s="145"/>
      <c r="O86" s="148"/>
      <c r="P86" s="148"/>
      <c r="Q86" s="145"/>
      <c r="R86" s="145"/>
    </row>
    <row r="88" spans="1:18" ht="15">
      <c r="M88" s="189"/>
      <c r="N88" s="189"/>
      <c r="O88" s="189"/>
      <c r="P88" s="189"/>
      <c r="Q88" s="189"/>
      <c r="R88" s="189"/>
    </row>
  </sheetData>
  <sheetProtection password="CE20" sheet="1" objects="1" scenarios="1" selectLockedCells="1" selectUnlockedCells="1"/>
  <mergeCells count="50">
    <mergeCell ref="A1:R1"/>
    <mergeCell ref="M88:R88"/>
    <mergeCell ref="G85:J85"/>
    <mergeCell ref="M4:N4"/>
    <mergeCell ref="A76:B76"/>
    <mergeCell ref="G80:J80"/>
    <mergeCell ref="G81:J81"/>
    <mergeCell ref="A85:E85"/>
    <mergeCell ref="F80:F85"/>
    <mergeCell ref="A81:E81"/>
    <mergeCell ref="A84:E84"/>
    <mergeCell ref="B3:B6"/>
    <mergeCell ref="C3:C6"/>
    <mergeCell ref="D4:D6"/>
    <mergeCell ref="E4:E6"/>
    <mergeCell ref="A3:A6"/>
    <mergeCell ref="D3:J3"/>
    <mergeCell ref="G82:J82"/>
    <mergeCell ref="A80:E80"/>
    <mergeCell ref="G84:J84"/>
    <mergeCell ref="K3:R3"/>
    <mergeCell ref="Q5:Q6"/>
    <mergeCell ref="R5:R6"/>
    <mergeCell ref="O4:P4"/>
    <mergeCell ref="Q4:R4"/>
    <mergeCell ref="P5:P6"/>
    <mergeCell ref="O5:O6"/>
    <mergeCell ref="N5:N6"/>
    <mergeCell ref="M5:M6"/>
    <mergeCell ref="L5:L6"/>
    <mergeCell ref="G83:J83"/>
    <mergeCell ref="G5:J5"/>
    <mergeCell ref="F5:F6"/>
    <mergeCell ref="A83:E83"/>
    <mergeCell ref="K4:L4"/>
    <mergeCell ref="F4:J4"/>
    <mergeCell ref="T33:U33"/>
    <mergeCell ref="T28:U28"/>
    <mergeCell ref="A82:E82"/>
    <mergeCell ref="T30:U30"/>
    <mergeCell ref="T32:U32"/>
    <mergeCell ref="U8:V8"/>
    <mergeCell ref="U9:V9"/>
    <mergeCell ref="U22:V22"/>
    <mergeCell ref="U26:V26"/>
    <mergeCell ref="Q86:R86"/>
    <mergeCell ref="K5:K6"/>
    <mergeCell ref="M86:N86"/>
    <mergeCell ref="K86:L86"/>
    <mergeCell ref="O86:P86"/>
  </mergeCells>
  <phoneticPr fontId="2" type="noConversion"/>
  <conditionalFormatting sqref="T29:V29 S31:W31">
    <cfRule type="cellIs" dxfId="1" priority="4" stopIfTrue="1" operator="notEqual">
      <formula>36</formula>
    </cfRule>
  </conditionalFormatting>
  <conditionalFormatting sqref="D76">
    <cfRule type="cellIs" dxfId="0" priority="1" operator="notEqual">
      <formula>7542</formula>
    </cfRule>
  </conditionalFormatting>
  <printOptions horizontalCentered="1" verticalCentered="1"/>
  <pageMargins left="0.39370078740157483" right="0.39370078740157483" top="0.39370078740157483" bottom="0.23622047244094491" header="0" footer="0"/>
  <pageSetup paperSize="9" scale="62" orientation="landscape" horizontalDpi="4294967294" r:id="rId1"/>
  <headerFooter alignWithMargins="0"/>
  <rowBreaks count="1" manualBreakCount="1">
    <brk id="38" max="16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L24"/>
  <sheetViews>
    <sheetView zoomScale="70" zoomScaleNormal="70" workbookViewId="0">
      <selection activeCell="U14" sqref="U14:AC15"/>
    </sheetView>
  </sheetViews>
  <sheetFormatPr defaultRowHeight="12.75"/>
  <cols>
    <col min="1" max="53" width="3.28515625" customWidth="1"/>
    <col min="54" max="54" width="5.7109375" customWidth="1"/>
    <col min="55" max="56" width="8.7109375" customWidth="1"/>
    <col min="57" max="57" width="5.7109375" customWidth="1"/>
    <col min="58" max="59" width="6.7109375" customWidth="1"/>
    <col min="60" max="60" width="7.7109375" customWidth="1"/>
    <col min="61" max="64" width="5.7109375" customWidth="1"/>
  </cols>
  <sheetData>
    <row r="1" spans="1:64" ht="18">
      <c r="A1" s="273" t="s">
        <v>121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 t="s">
        <v>122</v>
      </c>
      <c r="BC1" s="273"/>
      <c r="BD1" s="273"/>
      <c r="BE1" s="273"/>
      <c r="BF1" s="273"/>
      <c r="BG1" s="273"/>
      <c r="BH1" s="273"/>
      <c r="BI1" s="273"/>
      <c r="BJ1" s="273"/>
      <c r="BK1" s="273"/>
      <c r="BL1" s="273"/>
    </row>
    <row r="2" spans="1:64">
      <c r="A2" s="76"/>
      <c r="B2" s="76"/>
      <c r="C2" s="76"/>
      <c r="D2" s="76"/>
      <c r="E2" s="76"/>
      <c r="F2" s="77"/>
      <c r="G2" s="78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>
      <c r="A3" s="76"/>
      <c r="B3" s="76"/>
      <c r="C3" s="76"/>
      <c r="D3" s="76"/>
      <c r="E3" s="76"/>
      <c r="F3" s="77"/>
      <c r="G3" s="78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9.950000000000003" customHeight="1">
      <c r="A4" s="274" t="s">
        <v>123</v>
      </c>
      <c r="B4" s="255" t="s">
        <v>124</v>
      </c>
      <c r="C4" s="277"/>
      <c r="D4" s="277"/>
      <c r="E4" s="278"/>
      <c r="F4" s="243" t="s">
        <v>125</v>
      </c>
      <c r="G4" s="253" t="s">
        <v>126</v>
      </c>
      <c r="H4" s="253"/>
      <c r="I4" s="253"/>
      <c r="J4" s="243" t="s">
        <v>127</v>
      </c>
      <c r="K4" s="253" t="s">
        <v>128</v>
      </c>
      <c r="L4" s="253"/>
      <c r="M4" s="253"/>
      <c r="N4" s="243" t="s">
        <v>129</v>
      </c>
      <c r="O4" s="253" t="s">
        <v>130</v>
      </c>
      <c r="P4" s="253"/>
      <c r="Q4" s="253"/>
      <c r="R4" s="253"/>
      <c r="S4" s="243" t="s">
        <v>131</v>
      </c>
      <c r="T4" s="253" t="s">
        <v>132</v>
      </c>
      <c r="U4" s="253"/>
      <c r="V4" s="253"/>
      <c r="W4" s="243" t="s">
        <v>133</v>
      </c>
      <c r="X4" s="253" t="s">
        <v>134</v>
      </c>
      <c r="Y4" s="253"/>
      <c r="Z4" s="253"/>
      <c r="AA4" s="243" t="s">
        <v>135</v>
      </c>
      <c r="AB4" s="253" t="s">
        <v>136</v>
      </c>
      <c r="AC4" s="253"/>
      <c r="AD4" s="253"/>
      <c r="AE4" s="253"/>
      <c r="AF4" s="243" t="s">
        <v>137</v>
      </c>
      <c r="AG4" s="253" t="s">
        <v>138</v>
      </c>
      <c r="AH4" s="253"/>
      <c r="AI4" s="253"/>
      <c r="AJ4" s="243" t="s">
        <v>139</v>
      </c>
      <c r="AK4" s="255" t="s">
        <v>140</v>
      </c>
      <c r="AL4" s="256"/>
      <c r="AM4" s="256"/>
      <c r="AN4" s="257"/>
      <c r="AO4" s="253" t="s">
        <v>141</v>
      </c>
      <c r="AP4" s="253"/>
      <c r="AQ4" s="253"/>
      <c r="AR4" s="253"/>
      <c r="AS4" s="243" t="s">
        <v>142</v>
      </c>
      <c r="AT4" s="255" t="s">
        <v>143</v>
      </c>
      <c r="AU4" s="256"/>
      <c r="AV4" s="256"/>
      <c r="AW4" s="243" t="s">
        <v>144</v>
      </c>
      <c r="AX4" s="255" t="s">
        <v>145</v>
      </c>
      <c r="AY4" s="256"/>
      <c r="AZ4" s="256"/>
      <c r="BA4" s="256"/>
      <c r="BB4" s="262" t="s">
        <v>123</v>
      </c>
      <c r="BC4" s="264" t="s">
        <v>146</v>
      </c>
      <c r="BD4" s="265"/>
      <c r="BE4" s="268" t="s">
        <v>147</v>
      </c>
      <c r="BF4" s="269"/>
      <c r="BG4" s="269"/>
      <c r="BH4" s="269"/>
      <c r="BI4" s="270" t="s">
        <v>148</v>
      </c>
      <c r="BJ4" s="258" t="s">
        <v>149</v>
      </c>
      <c r="BK4" s="261" t="s">
        <v>150</v>
      </c>
      <c r="BL4" s="261" t="s">
        <v>151</v>
      </c>
    </row>
    <row r="5" spans="1:64" ht="30" customHeight="1">
      <c r="A5" s="275"/>
      <c r="B5" s="243" t="s">
        <v>152</v>
      </c>
      <c r="C5" s="243" t="s">
        <v>153</v>
      </c>
      <c r="D5" s="243" t="s">
        <v>154</v>
      </c>
      <c r="E5" s="243" t="s">
        <v>155</v>
      </c>
      <c r="F5" s="254"/>
      <c r="G5" s="243" t="s">
        <v>156</v>
      </c>
      <c r="H5" s="243" t="s">
        <v>157</v>
      </c>
      <c r="I5" s="243" t="s">
        <v>158</v>
      </c>
      <c r="J5" s="254"/>
      <c r="K5" s="243" t="s">
        <v>159</v>
      </c>
      <c r="L5" s="243" t="s">
        <v>160</v>
      </c>
      <c r="M5" s="243" t="s">
        <v>161</v>
      </c>
      <c r="N5" s="254"/>
      <c r="O5" s="243" t="s">
        <v>152</v>
      </c>
      <c r="P5" s="243" t="s">
        <v>153</v>
      </c>
      <c r="Q5" s="243" t="s">
        <v>154</v>
      </c>
      <c r="R5" s="243" t="s">
        <v>155</v>
      </c>
      <c r="S5" s="254"/>
      <c r="T5" s="243" t="s">
        <v>162</v>
      </c>
      <c r="U5" s="243" t="s">
        <v>163</v>
      </c>
      <c r="V5" s="243" t="s">
        <v>164</v>
      </c>
      <c r="W5" s="254"/>
      <c r="X5" s="243" t="s">
        <v>165</v>
      </c>
      <c r="Y5" s="243" t="s">
        <v>166</v>
      </c>
      <c r="Z5" s="243" t="s">
        <v>167</v>
      </c>
      <c r="AA5" s="254"/>
      <c r="AB5" s="243" t="s">
        <v>165</v>
      </c>
      <c r="AC5" s="243" t="s">
        <v>166</v>
      </c>
      <c r="AD5" s="243" t="s">
        <v>167</v>
      </c>
      <c r="AE5" s="243" t="s">
        <v>168</v>
      </c>
      <c r="AF5" s="254"/>
      <c r="AG5" s="243" t="s">
        <v>156</v>
      </c>
      <c r="AH5" s="243" t="s">
        <v>157</v>
      </c>
      <c r="AI5" s="243" t="s">
        <v>158</v>
      </c>
      <c r="AJ5" s="254"/>
      <c r="AK5" s="243" t="s">
        <v>169</v>
      </c>
      <c r="AL5" s="243" t="s">
        <v>170</v>
      </c>
      <c r="AM5" s="243" t="s">
        <v>171</v>
      </c>
      <c r="AN5" s="243" t="s">
        <v>172</v>
      </c>
      <c r="AO5" s="243" t="s">
        <v>152</v>
      </c>
      <c r="AP5" s="243" t="s">
        <v>153</v>
      </c>
      <c r="AQ5" s="243" t="s">
        <v>154</v>
      </c>
      <c r="AR5" s="243" t="s">
        <v>155</v>
      </c>
      <c r="AS5" s="254"/>
      <c r="AT5" s="243" t="s">
        <v>156</v>
      </c>
      <c r="AU5" s="243" t="s">
        <v>157</v>
      </c>
      <c r="AV5" s="243" t="s">
        <v>158</v>
      </c>
      <c r="AW5" s="254"/>
      <c r="AX5" s="243" t="s">
        <v>173</v>
      </c>
      <c r="AY5" s="243" t="s">
        <v>174</v>
      </c>
      <c r="AZ5" s="243" t="s">
        <v>175</v>
      </c>
      <c r="BA5" s="243" t="s">
        <v>176</v>
      </c>
      <c r="BB5" s="263"/>
      <c r="BC5" s="266"/>
      <c r="BD5" s="267"/>
      <c r="BE5" s="245" t="s">
        <v>177</v>
      </c>
      <c r="BF5" s="248" t="s">
        <v>178</v>
      </c>
      <c r="BG5" s="248"/>
      <c r="BH5" s="249" t="s">
        <v>179</v>
      </c>
      <c r="BI5" s="271"/>
      <c r="BJ5" s="259"/>
      <c r="BK5" s="261"/>
      <c r="BL5" s="261"/>
    </row>
    <row r="6" spans="1:64" ht="60" customHeight="1">
      <c r="A6" s="275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63"/>
      <c r="BC6" s="250" t="s">
        <v>180</v>
      </c>
      <c r="BD6" s="251"/>
      <c r="BE6" s="246"/>
      <c r="BF6" s="252" t="s">
        <v>181</v>
      </c>
      <c r="BG6" s="252" t="s">
        <v>182</v>
      </c>
      <c r="BH6" s="249"/>
      <c r="BI6" s="271"/>
      <c r="BJ6" s="259"/>
      <c r="BK6" s="261"/>
      <c r="BL6" s="261"/>
    </row>
    <row r="7" spans="1:64" ht="23.1" customHeight="1">
      <c r="A7" s="276"/>
      <c r="B7" s="79">
        <v>1</v>
      </c>
      <c r="C7" s="79">
        <v>2</v>
      </c>
      <c r="D7" s="79">
        <v>3</v>
      </c>
      <c r="E7" s="79">
        <v>4</v>
      </c>
      <c r="F7" s="79">
        <v>5</v>
      </c>
      <c r="G7" s="79">
        <v>6</v>
      </c>
      <c r="H7" s="79">
        <v>7</v>
      </c>
      <c r="I7" s="79">
        <v>8</v>
      </c>
      <c r="J7" s="79">
        <v>9</v>
      </c>
      <c r="K7" s="79">
        <v>10</v>
      </c>
      <c r="L7" s="79">
        <v>11</v>
      </c>
      <c r="M7" s="79">
        <v>12</v>
      </c>
      <c r="N7" s="79">
        <v>13</v>
      </c>
      <c r="O7" s="79">
        <v>14</v>
      </c>
      <c r="P7" s="79">
        <v>15</v>
      </c>
      <c r="Q7" s="79">
        <v>16</v>
      </c>
      <c r="R7" s="79">
        <v>17</v>
      </c>
      <c r="S7" s="79">
        <v>18</v>
      </c>
      <c r="T7" s="79">
        <v>19</v>
      </c>
      <c r="U7" s="79">
        <v>20</v>
      </c>
      <c r="V7" s="79">
        <v>21</v>
      </c>
      <c r="W7" s="79">
        <v>22</v>
      </c>
      <c r="X7" s="79">
        <v>23</v>
      </c>
      <c r="Y7" s="79">
        <v>24</v>
      </c>
      <c r="Z7" s="79">
        <v>25</v>
      </c>
      <c r="AA7" s="79">
        <v>26</v>
      </c>
      <c r="AB7" s="79">
        <v>27</v>
      </c>
      <c r="AC7" s="79">
        <v>28</v>
      </c>
      <c r="AD7" s="79">
        <v>29</v>
      </c>
      <c r="AE7" s="79">
        <v>30</v>
      </c>
      <c r="AF7" s="79">
        <v>31</v>
      </c>
      <c r="AG7" s="79">
        <v>32</v>
      </c>
      <c r="AH7" s="79">
        <v>33</v>
      </c>
      <c r="AI7" s="79">
        <v>34</v>
      </c>
      <c r="AJ7" s="79">
        <v>35</v>
      </c>
      <c r="AK7" s="79">
        <v>36</v>
      </c>
      <c r="AL7" s="79">
        <v>37</v>
      </c>
      <c r="AM7" s="79">
        <v>38</v>
      </c>
      <c r="AN7" s="79">
        <v>39</v>
      </c>
      <c r="AO7" s="79">
        <v>40</v>
      </c>
      <c r="AP7" s="79">
        <v>41</v>
      </c>
      <c r="AQ7" s="79">
        <v>42</v>
      </c>
      <c r="AR7" s="79">
        <v>43</v>
      </c>
      <c r="AS7" s="79">
        <v>44</v>
      </c>
      <c r="AT7" s="79">
        <v>45</v>
      </c>
      <c r="AU7" s="79">
        <v>46</v>
      </c>
      <c r="AV7" s="79">
        <v>47</v>
      </c>
      <c r="AW7" s="79">
        <v>48</v>
      </c>
      <c r="AX7" s="79">
        <v>49</v>
      </c>
      <c r="AY7" s="79">
        <v>50</v>
      </c>
      <c r="AZ7" s="79">
        <v>51</v>
      </c>
      <c r="BA7" s="80">
        <v>52</v>
      </c>
      <c r="BB7" s="263"/>
      <c r="BC7" s="81" t="s">
        <v>183</v>
      </c>
      <c r="BD7" s="82" t="s">
        <v>184</v>
      </c>
      <c r="BE7" s="247"/>
      <c r="BF7" s="252"/>
      <c r="BG7" s="252"/>
      <c r="BH7" s="249"/>
      <c r="BI7" s="272"/>
      <c r="BJ7" s="260"/>
      <c r="BK7" s="261"/>
      <c r="BL7" s="261"/>
    </row>
    <row r="8" spans="1:64">
      <c r="A8" s="232" t="s">
        <v>185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 t="s">
        <v>198</v>
      </c>
      <c r="T8" s="230" t="s">
        <v>198</v>
      </c>
      <c r="U8" s="230"/>
      <c r="V8" s="242"/>
      <c r="W8" s="242"/>
      <c r="X8" s="230"/>
      <c r="Y8" s="230"/>
      <c r="Z8" s="230"/>
      <c r="AA8" s="242"/>
      <c r="AB8" s="242"/>
      <c r="AC8" s="242"/>
      <c r="AD8" s="230"/>
      <c r="AE8" s="230"/>
      <c r="AF8" s="230"/>
      <c r="AG8" s="230"/>
      <c r="AH8" s="230"/>
      <c r="AI8" s="242"/>
      <c r="AJ8" s="230"/>
      <c r="AK8" s="242"/>
      <c r="AL8" s="242"/>
      <c r="AM8" s="242"/>
      <c r="AN8" s="242"/>
      <c r="AO8" s="230"/>
      <c r="AP8" s="230"/>
      <c r="AQ8" s="234" t="s">
        <v>191</v>
      </c>
      <c r="AR8" s="234" t="s">
        <v>191</v>
      </c>
      <c r="AS8" s="230" t="s">
        <v>198</v>
      </c>
      <c r="AT8" s="234" t="s">
        <v>198</v>
      </c>
      <c r="AU8" s="234" t="s">
        <v>198</v>
      </c>
      <c r="AV8" s="234" t="s">
        <v>198</v>
      </c>
      <c r="AW8" s="234" t="s">
        <v>198</v>
      </c>
      <c r="AX8" s="234" t="s">
        <v>198</v>
      </c>
      <c r="AY8" s="234" t="s">
        <v>198</v>
      </c>
      <c r="AZ8" s="234" t="s">
        <v>198</v>
      </c>
      <c r="BA8" s="234" t="s">
        <v>198</v>
      </c>
      <c r="BB8" s="232" t="s">
        <v>185</v>
      </c>
      <c r="BC8" s="226">
        <v>39</v>
      </c>
      <c r="BD8" s="228">
        <f>BC8*36</f>
        <v>1404</v>
      </c>
      <c r="BE8" s="226">
        <v>0</v>
      </c>
      <c r="BF8" s="228">
        <v>0</v>
      </c>
      <c r="BG8" s="228">
        <v>0</v>
      </c>
      <c r="BH8" s="228">
        <v>0</v>
      </c>
      <c r="BI8" s="228">
        <v>2</v>
      </c>
      <c r="BJ8" s="228">
        <v>0</v>
      </c>
      <c r="BK8" s="228">
        <v>11</v>
      </c>
      <c r="BL8" s="217">
        <f>SUM(BC8,BE8:BK9)</f>
        <v>52</v>
      </c>
    </row>
    <row r="9" spans="1:64">
      <c r="A9" s="233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5"/>
      <c r="W9" s="235"/>
      <c r="X9" s="231"/>
      <c r="Y9" s="231"/>
      <c r="Z9" s="231"/>
      <c r="AA9" s="235"/>
      <c r="AB9" s="235"/>
      <c r="AC9" s="235"/>
      <c r="AD9" s="231"/>
      <c r="AE9" s="231"/>
      <c r="AF9" s="231"/>
      <c r="AG9" s="231"/>
      <c r="AH9" s="231"/>
      <c r="AI9" s="235"/>
      <c r="AJ9" s="231"/>
      <c r="AK9" s="235"/>
      <c r="AL9" s="235"/>
      <c r="AM9" s="235"/>
      <c r="AN9" s="235"/>
      <c r="AO9" s="231"/>
      <c r="AP9" s="231"/>
      <c r="AQ9" s="241"/>
      <c r="AR9" s="241"/>
      <c r="AS9" s="231"/>
      <c r="AT9" s="235"/>
      <c r="AU9" s="235"/>
      <c r="AV9" s="235"/>
      <c r="AW9" s="235"/>
      <c r="AX9" s="235"/>
      <c r="AY9" s="235"/>
      <c r="AZ9" s="235"/>
      <c r="BA9" s="235"/>
      <c r="BB9" s="233"/>
      <c r="BC9" s="227"/>
      <c r="BD9" s="229"/>
      <c r="BE9" s="227"/>
      <c r="BF9" s="229"/>
      <c r="BG9" s="229"/>
      <c r="BH9" s="229"/>
      <c r="BI9" s="229"/>
      <c r="BJ9" s="229"/>
      <c r="BK9" s="229"/>
      <c r="BL9" s="218"/>
    </row>
    <row r="10" spans="1:64">
      <c r="A10" s="232" t="s">
        <v>186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134"/>
      <c r="N10" s="230" t="s">
        <v>193</v>
      </c>
      <c r="O10" s="230" t="s">
        <v>193</v>
      </c>
      <c r="P10" s="230" t="s">
        <v>193</v>
      </c>
      <c r="Q10" s="230" t="s">
        <v>193</v>
      </c>
      <c r="R10" s="129" t="s">
        <v>193</v>
      </c>
      <c r="S10" s="230" t="s">
        <v>198</v>
      </c>
      <c r="T10" s="230" t="s">
        <v>198</v>
      </c>
      <c r="U10" s="230"/>
      <c r="V10" s="230"/>
      <c r="W10" s="230"/>
      <c r="X10" s="242"/>
      <c r="Y10" s="242"/>
      <c r="Z10" s="230"/>
      <c r="AA10" s="230"/>
      <c r="AB10" s="242"/>
      <c r="AC10" s="242"/>
      <c r="AD10" s="242"/>
      <c r="AE10" s="242"/>
      <c r="AF10" s="230"/>
      <c r="AG10" s="242"/>
      <c r="AH10" s="242"/>
      <c r="AI10" s="242"/>
      <c r="AJ10" s="242"/>
      <c r="AK10" s="242"/>
      <c r="AL10" s="242"/>
      <c r="AM10" s="230"/>
      <c r="AN10" s="117"/>
      <c r="AO10" s="234"/>
      <c r="AP10" s="234"/>
      <c r="AQ10" s="234" t="s">
        <v>191</v>
      </c>
      <c r="AR10" s="234" t="s">
        <v>191</v>
      </c>
      <c r="AS10" s="230" t="s">
        <v>198</v>
      </c>
      <c r="AT10" s="234" t="s">
        <v>198</v>
      </c>
      <c r="AU10" s="234" t="s">
        <v>198</v>
      </c>
      <c r="AV10" s="234" t="s">
        <v>198</v>
      </c>
      <c r="AW10" s="234" t="s">
        <v>198</v>
      </c>
      <c r="AX10" s="234" t="s">
        <v>198</v>
      </c>
      <c r="AY10" s="234" t="s">
        <v>198</v>
      </c>
      <c r="AZ10" s="234" t="s">
        <v>198</v>
      </c>
      <c r="BA10" s="234" t="s">
        <v>198</v>
      </c>
      <c r="BB10" s="232" t="s">
        <v>186</v>
      </c>
      <c r="BC10" s="226">
        <v>33.5</v>
      </c>
      <c r="BD10" s="228">
        <f t="shared" ref="BD10" si="0">BC10*36</f>
        <v>1206</v>
      </c>
      <c r="BE10" s="228">
        <v>5</v>
      </c>
      <c r="BF10" s="228">
        <v>0</v>
      </c>
      <c r="BG10" s="228">
        <v>0</v>
      </c>
      <c r="BH10" s="228">
        <v>0</v>
      </c>
      <c r="BI10" s="228">
        <v>2.5</v>
      </c>
      <c r="BJ10" s="228">
        <v>0</v>
      </c>
      <c r="BK10" s="228">
        <v>11</v>
      </c>
      <c r="BL10" s="217">
        <f t="shared" ref="BL10" si="1">SUM(BC10,BE10:BK11)</f>
        <v>52</v>
      </c>
    </row>
    <row r="11" spans="1:64">
      <c r="A11" s="233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135" t="s">
        <v>193</v>
      </c>
      <c r="N11" s="231"/>
      <c r="O11" s="231"/>
      <c r="P11" s="240"/>
      <c r="Q11" s="240"/>
      <c r="R11" s="129" t="s">
        <v>191</v>
      </c>
      <c r="S11" s="231"/>
      <c r="T11" s="231"/>
      <c r="U11" s="231"/>
      <c r="V11" s="231"/>
      <c r="W11" s="231"/>
      <c r="X11" s="235"/>
      <c r="Y11" s="235"/>
      <c r="Z11" s="231"/>
      <c r="AA11" s="231"/>
      <c r="AB11" s="235"/>
      <c r="AC11" s="235"/>
      <c r="AD11" s="235"/>
      <c r="AE11" s="235"/>
      <c r="AF11" s="231"/>
      <c r="AG11" s="235"/>
      <c r="AH11" s="235"/>
      <c r="AI11" s="235"/>
      <c r="AJ11" s="235"/>
      <c r="AK11" s="235"/>
      <c r="AL11" s="235"/>
      <c r="AM11" s="231"/>
      <c r="AN11" s="118"/>
      <c r="AO11" s="235"/>
      <c r="AP11" s="235"/>
      <c r="AQ11" s="241"/>
      <c r="AR11" s="241"/>
      <c r="AS11" s="231"/>
      <c r="AT11" s="235"/>
      <c r="AU11" s="235"/>
      <c r="AV11" s="235"/>
      <c r="AW11" s="235"/>
      <c r="AX11" s="235"/>
      <c r="AY11" s="235"/>
      <c r="AZ11" s="235"/>
      <c r="BA11" s="235"/>
      <c r="BB11" s="233"/>
      <c r="BC11" s="227"/>
      <c r="BD11" s="229"/>
      <c r="BE11" s="229"/>
      <c r="BF11" s="229"/>
      <c r="BG11" s="229"/>
      <c r="BH11" s="229"/>
      <c r="BI11" s="229"/>
      <c r="BJ11" s="229"/>
      <c r="BK11" s="229"/>
      <c r="BL11" s="218"/>
    </row>
    <row r="12" spans="1:64">
      <c r="A12" s="232" t="s">
        <v>187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 t="s">
        <v>191</v>
      </c>
      <c r="S12" s="230" t="s">
        <v>198</v>
      </c>
      <c r="T12" s="230" t="s">
        <v>198</v>
      </c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129"/>
      <c r="AH12" s="129"/>
      <c r="AI12" s="129"/>
      <c r="AJ12" s="134"/>
      <c r="AK12" s="230" t="s">
        <v>193</v>
      </c>
      <c r="AL12" s="230" t="s">
        <v>193</v>
      </c>
      <c r="AM12" s="230" t="s">
        <v>193</v>
      </c>
      <c r="AN12" s="135" t="s">
        <v>193</v>
      </c>
      <c r="AO12" s="230" t="s">
        <v>223</v>
      </c>
      <c r="AP12" s="230" t="s">
        <v>223</v>
      </c>
      <c r="AQ12" s="230" t="s">
        <v>223</v>
      </c>
      <c r="AR12" s="230" t="s">
        <v>223</v>
      </c>
      <c r="AS12" s="129" t="s">
        <v>223</v>
      </c>
      <c r="AT12" s="234" t="s">
        <v>198</v>
      </c>
      <c r="AU12" s="234" t="s">
        <v>198</v>
      </c>
      <c r="AV12" s="234" t="s">
        <v>198</v>
      </c>
      <c r="AW12" s="234" t="s">
        <v>198</v>
      </c>
      <c r="AX12" s="234" t="s">
        <v>198</v>
      </c>
      <c r="AY12" s="234" t="s">
        <v>198</v>
      </c>
      <c r="AZ12" s="234" t="s">
        <v>198</v>
      </c>
      <c r="BA12" s="234" t="s">
        <v>198</v>
      </c>
      <c r="BB12" s="232" t="s">
        <v>187</v>
      </c>
      <c r="BC12" s="238">
        <v>31.5</v>
      </c>
      <c r="BD12" s="228">
        <f t="shared" ref="BD12" si="2">BC12*36</f>
        <v>1134</v>
      </c>
      <c r="BE12" s="228">
        <v>4</v>
      </c>
      <c r="BF12" s="228">
        <v>5</v>
      </c>
      <c r="BG12" s="228">
        <v>0</v>
      </c>
      <c r="BH12" s="228">
        <v>0</v>
      </c>
      <c r="BI12" s="228">
        <v>1.5</v>
      </c>
      <c r="BJ12" s="228">
        <v>0</v>
      </c>
      <c r="BK12" s="228">
        <v>10</v>
      </c>
      <c r="BL12" s="217">
        <f t="shared" ref="BL12" si="3">SUM(BC12,BE12:BK13)</f>
        <v>52</v>
      </c>
    </row>
    <row r="13" spans="1:64">
      <c r="A13" s="233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130"/>
      <c r="AH13" s="130"/>
      <c r="AI13" s="130"/>
      <c r="AJ13" s="135" t="s">
        <v>193</v>
      </c>
      <c r="AK13" s="231"/>
      <c r="AL13" s="231"/>
      <c r="AM13" s="240"/>
      <c r="AN13" s="129" t="s">
        <v>223</v>
      </c>
      <c r="AO13" s="231"/>
      <c r="AP13" s="231"/>
      <c r="AQ13" s="231"/>
      <c r="AR13" s="231"/>
      <c r="AS13" s="131" t="s">
        <v>191</v>
      </c>
      <c r="AT13" s="235"/>
      <c r="AU13" s="235"/>
      <c r="AV13" s="235"/>
      <c r="AW13" s="235"/>
      <c r="AX13" s="235"/>
      <c r="AY13" s="235"/>
      <c r="AZ13" s="235"/>
      <c r="BA13" s="235"/>
      <c r="BB13" s="233"/>
      <c r="BC13" s="239"/>
      <c r="BD13" s="229"/>
      <c r="BE13" s="229"/>
      <c r="BF13" s="229"/>
      <c r="BG13" s="229"/>
      <c r="BH13" s="229"/>
      <c r="BI13" s="229"/>
      <c r="BJ13" s="229"/>
      <c r="BK13" s="229"/>
      <c r="BL13" s="218"/>
    </row>
    <row r="14" spans="1:64">
      <c r="A14" s="232" t="s">
        <v>188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 t="s">
        <v>193</v>
      </c>
      <c r="M14" s="230" t="s">
        <v>193</v>
      </c>
      <c r="N14" s="230" t="s">
        <v>223</v>
      </c>
      <c r="O14" s="230" t="s">
        <v>223</v>
      </c>
      <c r="P14" s="230" t="s">
        <v>223</v>
      </c>
      <c r="Q14" s="230" t="s">
        <v>223</v>
      </c>
      <c r="R14" s="230" t="s">
        <v>223</v>
      </c>
      <c r="S14" s="230" t="s">
        <v>198</v>
      </c>
      <c r="T14" s="230" t="s">
        <v>198</v>
      </c>
      <c r="U14" s="230"/>
      <c r="V14" s="242"/>
      <c r="W14" s="242"/>
      <c r="X14" s="242"/>
      <c r="Y14" s="242"/>
      <c r="Z14" s="230"/>
      <c r="AA14" s="230"/>
      <c r="AB14" s="230"/>
      <c r="AC14" s="230"/>
      <c r="AD14" s="230" t="s">
        <v>223</v>
      </c>
      <c r="AE14" s="230" t="s">
        <v>223</v>
      </c>
      <c r="AF14" s="230" t="s">
        <v>223</v>
      </c>
      <c r="AG14" s="230" t="s">
        <v>223</v>
      </c>
      <c r="AH14" s="230" t="s">
        <v>191</v>
      </c>
      <c r="AI14" s="234" t="s">
        <v>194</v>
      </c>
      <c r="AJ14" s="230" t="s">
        <v>194</v>
      </c>
      <c r="AK14" s="234" t="s">
        <v>194</v>
      </c>
      <c r="AL14" s="234" t="s">
        <v>194</v>
      </c>
      <c r="AM14" s="236" t="s">
        <v>200</v>
      </c>
      <c r="AN14" s="236" t="s">
        <v>200</v>
      </c>
      <c r="AO14" s="236" t="s">
        <v>200</v>
      </c>
      <c r="AP14" s="236" t="s">
        <v>200</v>
      </c>
      <c r="AQ14" s="230" t="s">
        <v>187</v>
      </c>
      <c r="AR14" s="230" t="s">
        <v>187</v>
      </c>
      <c r="AS14" s="230"/>
      <c r="AT14" s="230"/>
      <c r="AU14" s="230"/>
      <c r="AV14" s="230"/>
      <c r="AW14" s="230"/>
      <c r="AX14" s="230"/>
      <c r="AY14" s="230"/>
      <c r="AZ14" s="230"/>
      <c r="BA14" s="230"/>
      <c r="BB14" s="232" t="s">
        <v>188</v>
      </c>
      <c r="BC14" s="226">
        <v>19</v>
      </c>
      <c r="BD14" s="228">
        <f t="shared" ref="BD14" si="4">BC14*36</f>
        <v>684</v>
      </c>
      <c r="BE14" s="228">
        <v>2</v>
      </c>
      <c r="BF14" s="228">
        <v>9</v>
      </c>
      <c r="BG14" s="228">
        <v>4</v>
      </c>
      <c r="BH14" s="228">
        <v>4</v>
      </c>
      <c r="BI14" s="228">
        <v>1</v>
      </c>
      <c r="BJ14" s="228">
        <v>2</v>
      </c>
      <c r="BK14" s="228">
        <v>2</v>
      </c>
      <c r="BL14" s="217">
        <f t="shared" ref="BL14" si="5">SUM(BC14,BE14:BK15)</f>
        <v>43</v>
      </c>
    </row>
    <row r="15" spans="1:64">
      <c r="A15" s="233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5"/>
      <c r="W15" s="235"/>
      <c r="X15" s="235"/>
      <c r="Y15" s="235"/>
      <c r="Z15" s="231"/>
      <c r="AA15" s="231"/>
      <c r="AB15" s="231"/>
      <c r="AC15" s="231"/>
      <c r="AD15" s="231"/>
      <c r="AE15" s="231"/>
      <c r="AF15" s="231"/>
      <c r="AG15" s="231"/>
      <c r="AH15" s="231"/>
      <c r="AI15" s="235"/>
      <c r="AJ15" s="231"/>
      <c r="AK15" s="235"/>
      <c r="AL15" s="235"/>
      <c r="AM15" s="237"/>
      <c r="AN15" s="237"/>
      <c r="AO15" s="237"/>
      <c r="AP15" s="237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3"/>
      <c r="BC15" s="227"/>
      <c r="BD15" s="229"/>
      <c r="BE15" s="229"/>
      <c r="BF15" s="229"/>
      <c r="BG15" s="229"/>
      <c r="BH15" s="229"/>
      <c r="BI15" s="229"/>
      <c r="BJ15" s="229"/>
      <c r="BK15" s="229"/>
      <c r="BL15" s="218"/>
    </row>
    <row r="16" spans="1:64" ht="17.2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83" t="s">
        <v>1</v>
      </c>
      <c r="BC16" s="128">
        <f>SUM(BC8:BC15)</f>
        <v>123</v>
      </c>
      <c r="BD16" s="128">
        <f t="shared" ref="BD16:BK16" si="6">SUM(BD8:BD15)</f>
        <v>4428</v>
      </c>
      <c r="BE16" s="128">
        <f t="shared" si="6"/>
        <v>11</v>
      </c>
      <c r="BF16" s="128">
        <f t="shared" si="6"/>
        <v>14</v>
      </c>
      <c r="BG16" s="128">
        <f t="shared" si="6"/>
        <v>4</v>
      </c>
      <c r="BH16" s="128">
        <f t="shared" si="6"/>
        <v>4</v>
      </c>
      <c r="BI16" s="128">
        <f t="shared" si="6"/>
        <v>7</v>
      </c>
      <c r="BJ16" s="128">
        <f t="shared" si="6"/>
        <v>2</v>
      </c>
      <c r="BK16" s="128">
        <f t="shared" si="6"/>
        <v>34</v>
      </c>
      <c r="BL16" s="136">
        <f>SUM(BL8:BL15)</f>
        <v>199</v>
      </c>
    </row>
    <row r="17" spans="1:64" ht="13.5" thickBot="1">
      <c r="A17" s="84" t="s">
        <v>189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6"/>
      <c r="AW17" s="86"/>
      <c r="AX17" s="86"/>
      <c r="AY17" s="86"/>
      <c r="AZ17" s="86"/>
      <c r="BA17" s="86"/>
      <c r="BB17" s="86"/>
      <c r="BC17" s="86"/>
      <c r="BD17" s="86"/>
      <c r="BE17" s="85"/>
      <c r="BF17" s="85"/>
      <c r="BG17" s="85"/>
      <c r="BH17" s="87"/>
      <c r="BI17" s="87"/>
      <c r="BJ17" s="87"/>
      <c r="BK17" s="87"/>
      <c r="BL17" s="85"/>
    </row>
    <row r="18" spans="1:64" ht="13.5" thickBot="1">
      <c r="A18" s="85"/>
      <c r="B18" s="85"/>
      <c r="C18" s="85"/>
      <c r="D18" s="85"/>
      <c r="E18" s="85"/>
      <c r="F18" s="85"/>
      <c r="G18" s="88"/>
      <c r="H18" s="89" t="s">
        <v>190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90" t="s">
        <v>191</v>
      </c>
      <c r="U18" s="89" t="s">
        <v>192</v>
      </c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90" t="s">
        <v>193</v>
      </c>
      <c r="AG18" s="219" t="s">
        <v>177</v>
      </c>
      <c r="AH18" s="219"/>
      <c r="AI18" s="219"/>
      <c r="AJ18" s="219"/>
      <c r="AK18" s="219"/>
      <c r="AL18" s="219"/>
      <c r="AM18" s="219"/>
      <c r="AN18" s="219"/>
      <c r="AO18" s="219"/>
      <c r="AQ18" s="76"/>
      <c r="AR18" s="76"/>
      <c r="AS18" s="85"/>
      <c r="AT18" s="90" t="s">
        <v>194</v>
      </c>
      <c r="AU18" s="220" t="s">
        <v>195</v>
      </c>
      <c r="AV18" s="220"/>
      <c r="AW18" s="220"/>
      <c r="AX18" s="220"/>
      <c r="AY18" s="220"/>
      <c r="AZ18" s="220"/>
      <c r="BA18" s="220"/>
      <c r="BB18" s="220"/>
      <c r="BE18" s="85"/>
      <c r="BF18" s="85"/>
      <c r="BG18" s="85"/>
      <c r="BH18" s="85"/>
      <c r="BI18" s="85"/>
      <c r="BJ18" s="85"/>
      <c r="BK18" s="85"/>
      <c r="BL18" s="85"/>
    </row>
    <row r="19" spans="1:64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219"/>
      <c r="AH19" s="219"/>
      <c r="AI19" s="219"/>
      <c r="AJ19" s="219"/>
      <c r="AK19" s="219"/>
      <c r="AL19" s="219"/>
      <c r="AM19" s="219"/>
      <c r="AN19" s="219"/>
      <c r="AO19" s="219"/>
      <c r="AQ19" s="76"/>
      <c r="AR19" s="76"/>
      <c r="AS19" s="85"/>
      <c r="AT19" s="85"/>
      <c r="AU19" s="220"/>
      <c r="AV19" s="220"/>
      <c r="AW19" s="220"/>
      <c r="AX19" s="220"/>
      <c r="AY19" s="220"/>
      <c r="AZ19" s="220"/>
      <c r="BA19" s="220"/>
      <c r="BB19" s="220"/>
      <c r="BE19" s="85"/>
      <c r="BF19" s="85"/>
      <c r="BG19" s="85"/>
      <c r="BH19" s="85"/>
      <c r="BI19" s="85"/>
      <c r="BJ19" s="85"/>
      <c r="BK19" s="85"/>
      <c r="BL19" s="85"/>
    </row>
    <row r="20" spans="1:64" ht="13.5" thickBo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64" ht="13.5" thickBot="1">
      <c r="A21" s="76"/>
      <c r="B21" s="76"/>
      <c r="C21" s="76"/>
      <c r="D21" s="76"/>
      <c r="E21" s="76"/>
      <c r="F21" s="76"/>
      <c r="G21" s="90" t="s">
        <v>196</v>
      </c>
      <c r="H21" s="221" t="s">
        <v>197</v>
      </c>
      <c r="I21" s="221"/>
      <c r="J21" s="221"/>
      <c r="K21" s="221"/>
      <c r="L21" s="221"/>
      <c r="M21" s="221"/>
      <c r="N21" s="221"/>
      <c r="O21" s="221"/>
      <c r="P21" s="221"/>
      <c r="S21" s="85"/>
      <c r="T21" s="91" t="s">
        <v>198</v>
      </c>
      <c r="U21" s="89" t="s">
        <v>199</v>
      </c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92" t="s">
        <v>200</v>
      </c>
      <c r="AG21" s="222" t="s">
        <v>179</v>
      </c>
      <c r="AH21" s="222"/>
      <c r="AI21" s="222"/>
      <c r="AJ21" s="222"/>
      <c r="AK21" s="222"/>
      <c r="AL21" s="222"/>
      <c r="AM21" s="222"/>
      <c r="AN21" s="222"/>
      <c r="AO21" s="222"/>
      <c r="AP21" s="86"/>
      <c r="AQ21" s="76"/>
      <c r="AR21" s="85"/>
      <c r="AS21" s="85"/>
      <c r="AT21" s="93" t="s">
        <v>187</v>
      </c>
      <c r="AU21" s="223" t="s">
        <v>201</v>
      </c>
      <c r="AV21" s="223"/>
      <c r="AW21" s="223"/>
      <c r="AX21" s="223"/>
      <c r="AY21" s="223"/>
      <c r="AZ21" s="223"/>
      <c r="BA21" s="223"/>
      <c r="BB21" s="223"/>
      <c r="BC21" s="94"/>
      <c r="BD21" s="76"/>
      <c r="BE21" s="76"/>
      <c r="BF21" s="76"/>
      <c r="BG21" s="76"/>
      <c r="BH21" s="76"/>
      <c r="BI21" s="76"/>
      <c r="BJ21" s="76"/>
      <c r="BK21" s="76"/>
      <c r="BL21" s="76"/>
    </row>
    <row r="22" spans="1:64">
      <c r="A22" s="76"/>
      <c r="B22" s="76"/>
      <c r="C22" s="76"/>
      <c r="D22" s="76"/>
      <c r="E22" s="76"/>
      <c r="F22" s="76"/>
      <c r="G22" s="76"/>
      <c r="H22" s="221"/>
      <c r="I22" s="221"/>
      <c r="J22" s="221"/>
      <c r="K22" s="221"/>
      <c r="L22" s="221"/>
      <c r="M22" s="221"/>
      <c r="N22" s="221"/>
      <c r="O22" s="221"/>
      <c r="P22" s="221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222"/>
      <c r="AH22" s="222"/>
      <c r="AI22" s="222"/>
      <c r="AJ22" s="222"/>
      <c r="AK22" s="222"/>
      <c r="AL22" s="222"/>
      <c r="AM22" s="222"/>
      <c r="AN22" s="222"/>
      <c r="AO22" s="222"/>
      <c r="AP22" s="86"/>
      <c r="AQ22" s="76"/>
      <c r="AR22" s="76"/>
      <c r="AS22" s="76"/>
      <c r="AT22" s="76"/>
      <c r="AU22" s="223"/>
      <c r="AV22" s="223"/>
      <c r="AW22" s="223"/>
      <c r="AX22" s="223"/>
      <c r="AY22" s="223"/>
      <c r="AZ22" s="223"/>
      <c r="BA22" s="223"/>
      <c r="BB22" s="223"/>
      <c r="BC22" s="94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64">
      <c r="A23" s="76"/>
      <c r="B23" s="76"/>
      <c r="C23" s="76"/>
      <c r="D23" s="76"/>
      <c r="E23" s="76"/>
      <c r="F23" s="76"/>
      <c r="G23" s="76"/>
      <c r="H23" s="221"/>
      <c r="I23" s="221"/>
      <c r="J23" s="221"/>
      <c r="K23" s="221"/>
      <c r="L23" s="221"/>
      <c r="M23" s="221"/>
      <c r="N23" s="221"/>
      <c r="O23" s="221"/>
      <c r="P23" s="221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85"/>
      <c r="AW23" s="85"/>
      <c r="AX23" s="85"/>
      <c r="AY23" s="85"/>
      <c r="AZ23" s="85"/>
      <c r="BA23" s="85"/>
      <c r="BB23" s="76"/>
      <c r="BC23" s="76"/>
      <c r="BD23" s="76"/>
      <c r="BE23" s="76"/>
      <c r="BF23" s="76"/>
      <c r="BG23" s="76"/>
      <c r="BH23" s="85"/>
      <c r="BI23" s="85"/>
      <c r="BJ23" s="85"/>
      <c r="BK23" s="85"/>
      <c r="BL23" s="85"/>
    </row>
    <row r="24" spans="1:64">
      <c r="A24" s="76"/>
      <c r="B24" s="76"/>
      <c r="C24" s="76"/>
      <c r="D24" s="76"/>
      <c r="E24" s="76"/>
      <c r="F24" s="76"/>
      <c r="G24" s="95"/>
      <c r="H24" s="89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95"/>
      <c r="U24" s="224"/>
      <c r="V24" s="225"/>
      <c r="W24" s="225"/>
      <c r="X24" s="225"/>
      <c r="Y24" s="225"/>
      <c r="Z24" s="225"/>
      <c r="AA24" s="225"/>
      <c r="AB24" s="225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</sheetData>
  <sheetProtection password="CE20" sheet="1" objects="1" scenarios="1" selectLockedCells="1" selectUnlockedCells="1"/>
  <mergeCells count="333">
    <mergeCell ref="M14:M15"/>
    <mergeCell ref="J14:J15"/>
    <mergeCell ref="AD14:AD15"/>
    <mergeCell ref="AH14:AH15"/>
    <mergeCell ref="N10:N11"/>
    <mergeCell ref="O10:O11"/>
    <mergeCell ref="O12:O13"/>
    <mergeCell ref="AL12:AL13"/>
    <mergeCell ref="AK12:AK13"/>
    <mergeCell ref="AB12:AB13"/>
    <mergeCell ref="AC12:AC13"/>
    <mergeCell ref="AA14:AA15"/>
    <mergeCell ref="AB14:AB15"/>
    <mergeCell ref="AC14:AC15"/>
    <mergeCell ref="AF14:AF15"/>
    <mergeCell ref="AG14:AG15"/>
    <mergeCell ref="AE14:AE15"/>
    <mergeCell ref="AJ14:AJ15"/>
    <mergeCell ref="S14:S15"/>
    <mergeCell ref="T14:T15"/>
    <mergeCell ref="U14:U15"/>
    <mergeCell ref="V14:V15"/>
    <mergeCell ref="W14:W15"/>
    <mergeCell ref="AH10:AH11"/>
    <mergeCell ref="AI10:AI11"/>
    <mergeCell ref="AJ10:AJ11"/>
    <mergeCell ref="AK10:AK11"/>
    <mergeCell ref="AL10:AL11"/>
    <mergeCell ref="AM10:AM11"/>
    <mergeCell ref="T12:T13"/>
    <mergeCell ref="U12:U13"/>
    <mergeCell ref="V12:V13"/>
    <mergeCell ref="W12:W13"/>
    <mergeCell ref="X12:X13"/>
    <mergeCell ref="Y12:Y13"/>
    <mergeCell ref="Z12:Z13"/>
    <mergeCell ref="AA12:AA13"/>
    <mergeCell ref="P14:P15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R14:R15"/>
    <mergeCell ref="X14:X15"/>
    <mergeCell ref="Y14:Y15"/>
    <mergeCell ref="Z14:Z15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AA4:AA6"/>
    <mergeCell ref="AB4:AE4"/>
    <mergeCell ref="Y5:Y6"/>
    <mergeCell ref="Z5:Z6"/>
    <mergeCell ref="AB5:AB6"/>
    <mergeCell ref="AC5:AC6"/>
    <mergeCell ref="AO4:AR4"/>
    <mergeCell ref="AS4:AS6"/>
    <mergeCell ref="AL5:AL6"/>
    <mergeCell ref="AM5:AM6"/>
    <mergeCell ref="AN5:AN6"/>
    <mergeCell ref="AO5:AO6"/>
    <mergeCell ref="AT4:AV4"/>
    <mergeCell ref="AW4:AW6"/>
    <mergeCell ref="AX4:BA4"/>
    <mergeCell ref="BB4:BB7"/>
    <mergeCell ref="BC4:BD5"/>
    <mergeCell ref="BE4:BH4"/>
    <mergeCell ref="AX5:AX6"/>
    <mergeCell ref="AY5:AY6"/>
    <mergeCell ref="AZ5:AZ6"/>
    <mergeCell ref="BA5:BA6"/>
    <mergeCell ref="BI4:BI7"/>
    <mergeCell ref="BJ4:BJ7"/>
    <mergeCell ref="BK4:BK7"/>
    <mergeCell ref="BL4:BL7"/>
    <mergeCell ref="B5:B6"/>
    <mergeCell ref="C5:C6"/>
    <mergeCell ref="D5:D6"/>
    <mergeCell ref="E5:E6"/>
    <mergeCell ref="G5:G6"/>
    <mergeCell ref="H5:H6"/>
    <mergeCell ref="I5:I6"/>
    <mergeCell ref="K5:K6"/>
    <mergeCell ref="L5:L6"/>
    <mergeCell ref="M5:M6"/>
    <mergeCell ref="O5:O6"/>
    <mergeCell ref="P5:P6"/>
    <mergeCell ref="Q5:Q6"/>
    <mergeCell ref="R5:R6"/>
    <mergeCell ref="T5:T6"/>
    <mergeCell ref="U5:U6"/>
    <mergeCell ref="V5:V6"/>
    <mergeCell ref="X5:X6"/>
    <mergeCell ref="S4:S6"/>
    <mergeCell ref="T4:V4"/>
    <mergeCell ref="W4:W6"/>
    <mergeCell ref="X4:Z4"/>
    <mergeCell ref="AD5:AD6"/>
    <mergeCell ref="AE5:AE6"/>
    <mergeCell ref="AG5:AG6"/>
    <mergeCell ref="AH5:AH6"/>
    <mergeCell ref="AI5:AI6"/>
    <mergeCell ref="AK5:AK6"/>
    <mergeCell ref="AF4:AF6"/>
    <mergeCell ref="AG4:AI4"/>
    <mergeCell ref="AJ4:AJ6"/>
    <mergeCell ref="AK4:AN4"/>
    <mergeCell ref="AP5:AP6"/>
    <mergeCell ref="AQ5:AQ6"/>
    <mergeCell ref="AR5:AR6"/>
    <mergeCell ref="AT5:AT6"/>
    <mergeCell ref="AU5:AU6"/>
    <mergeCell ref="AV5:AV6"/>
    <mergeCell ref="BE5:BE7"/>
    <mergeCell ref="BF5:BG5"/>
    <mergeCell ref="BH5:BH7"/>
    <mergeCell ref="BC6:BD6"/>
    <mergeCell ref="BF6:BF7"/>
    <mergeCell ref="BG6:BG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BE8:BE9"/>
    <mergeCell ref="BF8:BF9"/>
    <mergeCell ref="BG8:BG9"/>
    <mergeCell ref="BH8:BH9"/>
    <mergeCell ref="BI8:BI9"/>
    <mergeCell ref="BJ8:BJ9"/>
    <mergeCell ref="BK8:BK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L8:B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P10:P11"/>
    <mergeCell ref="Q10:Q11"/>
    <mergeCell ref="S10:S11"/>
    <mergeCell ref="T10:T11"/>
    <mergeCell ref="U10:U11"/>
    <mergeCell ref="V10:V11"/>
    <mergeCell ref="W10:W11"/>
    <mergeCell ref="X10:X11"/>
    <mergeCell ref="Y10:Y11"/>
    <mergeCell ref="BC8:BC9"/>
    <mergeCell ref="BD8:BD9"/>
    <mergeCell ref="AO10:AO11"/>
    <mergeCell ref="AP10:AP11"/>
    <mergeCell ref="AQ10:AQ11"/>
    <mergeCell ref="AR10:AR11"/>
    <mergeCell ref="AS10:AS11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B10:BB11"/>
    <mergeCell ref="BC10:BC11"/>
    <mergeCell ref="BD10:BD11"/>
    <mergeCell ref="BE10:BE11"/>
    <mergeCell ref="BF10:BF11"/>
    <mergeCell ref="BG10:BG11"/>
    <mergeCell ref="BH10:BH11"/>
    <mergeCell ref="BI10:BI11"/>
    <mergeCell ref="BJ10:BJ11"/>
    <mergeCell ref="BK10:BK11"/>
    <mergeCell ref="BL10:B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R12:R13"/>
    <mergeCell ref="P12:P13"/>
    <mergeCell ref="Q12:Q13"/>
    <mergeCell ref="S12:S13"/>
    <mergeCell ref="AX12:AX13"/>
    <mergeCell ref="AY12:AY13"/>
    <mergeCell ref="AZ12:AZ13"/>
    <mergeCell ref="BA12:BA13"/>
    <mergeCell ref="BB12:BB13"/>
    <mergeCell ref="BC12:BC13"/>
    <mergeCell ref="BD12:BD13"/>
    <mergeCell ref="AD12:AD13"/>
    <mergeCell ref="AE12:AE13"/>
    <mergeCell ref="AF12:AF13"/>
    <mergeCell ref="AO12:AO13"/>
    <mergeCell ref="AP12:AP13"/>
    <mergeCell ref="AQ12:AQ13"/>
    <mergeCell ref="AT12:AT13"/>
    <mergeCell ref="AU12:AU13"/>
    <mergeCell ref="AR12:AR13"/>
    <mergeCell ref="AM12:AM13"/>
    <mergeCell ref="BE12:BE13"/>
    <mergeCell ref="BF12:BF13"/>
    <mergeCell ref="BG12:BG13"/>
    <mergeCell ref="BH12:BH13"/>
    <mergeCell ref="BI12:BI13"/>
    <mergeCell ref="BJ12:BJ13"/>
    <mergeCell ref="BK12:BK13"/>
    <mergeCell ref="BL12:BL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K14:K15"/>
    <mergeCell ref="L14:L15"/>
    <mergeCell ref="N14:N15"/>
    <mergeCell ref="O14:O15"/>
    <mergeCell ref="Q14:Q15"/>
    <mergeCell ref="AV12:AV13"/>
    <mergeCell ref="AW12:AW13"/>
    <mergeCell ref="BB14:BB15"/>
    <mergeCell ref="AK14:AK15"/>
    <mergeCell ref="AL14:AL15"/>
    <mergeCell ref="AI14:AI15"/>
    <mergeCell ref="AN14:AN15"/>
    <mergeCell ref="AO14:AO15"/>
    <mergeCell ref="AP14:AP15"/>
    <mergeCell ref="AM14:AM15"/>
    <mergeCell ref="AR14:AR15"/>
    <mergeCell ref="AQ14:AQ15"/>
    <mergeCell ref="AS14:AS15"/>
    <mergeCell ref="BL14:BL15"/>
    <mergeCell ref="AG18:AO19"/>
    <mergeCell ref="AU18:BB19"/>
    <mergeCell ref="H21:P23"/>
    <mergeCell ref="AG21:AO22"/>
    <mergeCell ref="AU21:BB22"/>
    <mergeCell ref="U24:AB24"/>
    <mergeCell ref="BC14:BC15"/>
    <mergeCell ref="BD14:BD15"/>
    <mergeCell ref="BE14:BE15"/>
    <mergeCell ref="BF14:BF15"/>
    <mergeCell ref="BG14:BG15"/>
    <mergeCell ref="BH14:BH15"/>
    <mergeCell ref="BI14:BI15"/>
    <mergeCell ref="BJ14:BJ15"/>
    <mergeCell ref="BK14:BK15"/>
    <mergeCell ref="AT14:AT15"/>
    <mergeCell ref="AU14:AU15"/>
    <mergeCell ref="AV14:AV15"/>
    <mergeCell ref="AW14:AW15"/>
    <mergeCell ref="AX14:AX15"/>
    <mergeCell ref="AY14:AY15"/>
    <mergeCell ref="AZ14:AZ15"/>
    <mergeCell ref="BA14:BA15"/>
  </mergeCells>
  <pageMargins left="0.39370078740157483" right="0.39370078740157483" top="0.39370078740157483" bottom="0.39370078740157483" header="0" footer="0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2018-06-19T13:01:21Z</cp:lastPrinted>
  <dcterms:created xsi:type="dcterms:W3CDTF">2011-01-22T15:48:18Z</dcterms:created>
  <dcterms:modified xsi:type="dcterms:W3CDTF">2019-10-02T11:51:45Z</dcterms:modified>
</cp:coreProperties>
</file>