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2765" windowHeight="11070"/>
  </bookViews>
  <sheets>
    <sheet name="тит лист " sheetId="1" r:id="rId1"/>
    <sheet name="ПЛАН" sheetId="2" r:id="rId2"/>
    <sheet name="график" sheetId="3" r:id="rId3"/>
  </sheets>
  <externalReferences>
    <externalReference r:id="rId4"/>
  </externalReferences>
  <definedNames>
    <definedName name="Z_2BA2444E_3891_440B_861D_758779839FE0_.wvu.PrintArea" localSheetId="2" hidden="1">график!$A$1:$BL$23</definedName>
    <definedName name="Z_2BA2444E_3891_440B_861D_758779839FE0_.wvu.PrintArea" localSheetId="1" hidden="1">ПЛАН!$A$1:$R$76</definedName>
    <definedName name="Z_2BA2444E_3891_440B_861D_758779839FE0_.wvu.PrintArea" localSheetId="0" hidden="1">'тит лист '!$A$1:$N$25</definedName>
    <definedName name="Z_D3131143_2E0A_45BE_8F18_97DACCEBB08D_.wvu.PrintArea" localSheetId="2" hidden="1">график!$A$1:$BL$23</definedName>
    <definedName name="Z_D3131143_2E0A_45BE_8F18_97DACCEBB08D_.wvu.PrintArea" localSheetId="1" hidden="1">ПЛАН!$A$1:$R$76</definedName>
    <definedName name="Z_D3131143_2E0A_45BE_8F18_97DACCEBB08D_.wvu.PrintArea" localSheetId="0" hidden="1">'тит лист '!$A$1:$N$25</definedName>
    <definedName name="_xlnm.Print_Area" localSheetId="2">график!$A$1:$BL$23</definedName>
    <definedName name="_xlnm.Print_Area" localSheetId="1">ПЛАН!$A$1:$R$76</definedName>
    <definedName name="_xlnm.Print_Area" localSheetId="0">'тит лист '!$A$1:$N$25</definedName>
    <definedName name="ОбязУчебНагрузка">[1]Нормы!$B$3</definedName>
  </definedNames>
  <calcPr calcId="145621"/>
  <customWorkbookViews>
    <customWorkbookView name="Ольга - Личное представление" guid="{2BA2444E-3891-440B-861D-758779839FE0}" mergeInterval="0" personalView="1" maximized="1" windowWidth="1147" windowHeight="530" activeSheetId="2" showComments="commIndAndComment"/>
    <customWorkbookView name="Оля - Личное представление" guid="{D3131143-2E0A-45BE-8F18-97DACCEBB08D}" mergeInterval="0" personalView="1" maximized="1" xWindow="1" yWindow="1" windowWidth="1401" windowHeight="680" activeSheetId="2"/>
  </customWorkbookViews>
  <fileRecoveryPr autoRecover="0"/>
</workbook>
</file>

<file path=xl/calcChain.xml><?xml version="1.0" encoding="utf-8"?>
<calcChain xmlns="http://schemas.openxmlformats.org/spreadsheetml/2006/main">
  <c r="G51" i="2"/>
  <c r="I62"/>
  <c r="I57"/>
  <c r="I50"/>
  <c r="I37"/>
  <c r="I33"/>
  <c r="I28"/>
  <c r="I22"/>
  <c r="I9"/>
  <c r="I49" l="1"/>
  <c r="I36" s="1"/>
  <c r="I8"/>
  <c r="F27"/>
  <c r="G27" s="1"/>
  <c r="F25"/>
  <c r="G25" s="1"/>
  <c r="F24"/>
  <c r="G24" s="1"/>
  <c r="F23"/>
  <c r="G23" s="1"/>
  <c r="R22"/>
  <c r="Q22"/>
  <c r="P22"/>
  <c r="O22"/>
  <c r="N22"/>
  <c r="M22"/>
  <c r="L22"/>
  <c r="K22"/>
  <c r="J22"/>
  <c r="H22"/>
  <c r="E22"/>
  <c r="F21"/>
  <c r="G21" s="1"/>
  <c r="D21"/>
  <c r="F20"/>
  <c r="F19"/>
  <c r="G19" s="1"/>
  <c r="F18"/>
  <c r="G18" s="1"/>
  <c r="F17"/>
  <c r="F16"/>
  <c r="G16" s="1"/>
  <c r="F15"/>
  <c r="G15" s="1"/>
  <c r="F14"/>
  <c r="G14" s="1"/>
  <c r="F13"/>
  <c r="G13" s="1"/>
  <c r="F12"/>
  <c r="F11"/>
  <c r="G11" s="1"/>
  <c r="F10"/>
  <c r="R9"/>
  <c r="R8" s="1"/>
  <c r="Q9"/>
  <c r="P9"/>
  <c r="O9"/>
  <c r="O8" s="1"/>
  <c r="N9"/>
  <c r="M9"/>
  <c r="L9"/>
  <c r="K9"/>
  <c r="J9"/>
  <c r="H9"/>
  <c r="E9"/>
  <c r="D12" l="1"/>
  <c r="G12"/>
  <c r="N8"/>
  <c r="Q8"/>
  <c r="D16"/>
  <c r="E8"/>
  <c r="P8"/>
  <c r="D10"/>
  <c r="G10"/>
  <c r="D17"/>
  <c r="G17"/>
  <c r="I67"/>
  <c r="D23"/>
  <c r="D24"/>
  <c r="D20"/>
  <c r="G20"/>
  <c r="U10"/>
  <c r="L8"/>
  <c r="L71" s="1"/>
  <c r="D13"/>
  <c r="K8"/>
  <c r="H8"/>
  <c r="D25"/>
  <c r="D14"/>
  <c r="D18"/>
  <c r="J8"/>
  <c r="D15"/>
  <c r="D19"/>
  <c r="D27"/>
  <c r="M8"/>
  <c r="D11"/>
  <c r="F22"/>
  <c r="F9"/>
  <c r="G22"/>
  <c r="D22" l="1"/>
  <c r="V10" s="1"/>
  <c r="K71"/>
  <c r="D9"/>
  <c r="G9"/>
  <c r="G8" s="1"/>
  <c r="F8"/>
  <c r="D8" l="1"/>
  <c r="U31"/>
  <c r="U33"/>
  <c r="BE16" i="3" l="1"/>
  <c r="BF16"/>
  <c r="E37" i="2"/>
  <c r="E62"/>
  <c r="U29"/>
  <c r="P71" l="1"/>
  <c r="T29"/>
  <c r="T31"/>
  <c r="M50"/>
  <c r="N50"/>
  <c r="O50"/>
  <c r="P50"/>
  <c r="P37"/>
  <c r="Q37"/>
  <c r="Q50"/>
  <c r="M57"/>
  <c r="N57"/>
  <c r="O57"/>
  <c r="P57"/>
  <c r="T33"/>
  <c r="Q57"/>
  <c r="M28"/>
  <c r="N28"/>
  <c r="O28"/>
  <c r="P28"/>
  <c r="Q28"/>
  <c r="R50"/>
  <c r="J57"/>
  <c r="G58" l="1"/>
  <c r="F58" s="1"/>
  <c r="E58" s="1"/>
  <c r="G52"/>
  <c r="G53"/>
  <c r="F53" s="1"/>
  <c r="E53" s="1"/>
  <c r="D53" s="1"/>
  <c r="G54"/>
  <c r="F54" s="1"/>
  <c r="D54" s="1"/>
  <c r="G55"/>
  <c r="F55" s="1"/>
  <c r="E55" s="1"/>
  <c r="D55" s="1"/>
  <c r="F52" l="1"/>
  <c r="E52" s="1"/>
  <c r="D52" s="1"/>
  <c r="D58"/>
  <c r="E57"/>
  <c r="F65" l="1"/>
  <c r="D65" s="1"/>
  <c r="F64"/>
  <c r="D64" s="1"/>
  <c r="F63"/>
  <c r="G63" s="1"/>
  <c r="G62" s="1"/>
  <c r="R62"/>
  <c r="Q62"/>
  <c r="P62"/>
  <c r="O62"/>
  <c r="N62"/>
  <c r="N49" s="1"/>
  <c r="M62"/>
  <c r="L62"/>
  <c r="K62"/>
  <c r="J62"/>
  <c r="H62"/>
  <c r="F61"/>
  <c r="D61" s="1"/>
  <c r="F60"/>
  <c r="F59"/>
  <c r="G59" s="1"/>
  <c r="R57"/>
  <c r="L57"/>
  <c r="K57"/>
  <c r="H57"/>
  <c r="F56"/>
  <c r="D56" s="1"/>
  <c r="J50"/>
  <c r="H50"/>
  <c r="E33"/>
  <c r="H33"/>
  <c r="J33"/>
  <c r="K33"/>
  <c r="L33"/>
  <c r="M33"/>
  <c r="N33"/>
  <c r="O33"/>
  <c r="P33"/>
  <c r="Q33"/>
  <c r="R33"/>
  <c r="F48"/>
  <c r="F47"/>
  <c r="G47" s="1"/>
  <c r="F46"/>
  <c r="G46" s="1"/>
  <c r="F45"/>
  <c r="G45" s="1"/>
  <c r="F44"/>
  <c r="F43"/>
  <c r="F42"/>
  <c r="G42" s="1"/>
  <c r="F41"/>
  <c r="F40"/>
  <c r="F39"/>
  <c r="F38"/>
  <c r="F35"/>
  <c r="G35" s="1"/>
  <c r="F34"/>
  <c r="G34" s="1"/>
  <c r="F32"/>
  <c r="F31"/>
  <c r="G31" s="1"/>
  <c r="F30"/>
  <c r="G30" s="1"/>
  <c r="F29"/>
  <c r="G29" s="1"/>
  <c r="D41" l="1"/>
  <c r="G41"/>
  <c r="D38"/>
  <c r="G38"/>
  <c r="D40"/>
  <c r="G40"/>
  <c r="D44"/>
  <c r="G44"/>
  <c r="D48"/>
  <c r="G48"/>
  <c r="D32"/>
  <c r="G32"/>
  <c r="D39"/>
  <c r="G39"/>
  <c r="D43"/>
  <c r="G43"/>
  <c r="Q49"/>
  <c r="Q36" s="1"/>
  <c r="Q67" s="1"/>
  <c r="R49"/>
  <c r="D60"/>
  <c r="F57"/>
  <c r="J49"/>
  <c r="G33"/>
  <c r="D45"/>
  <c r="D47"/>
  <c r="K50"/>
  <c r="K49" s="1"/>
  <c r="F62"/>
  <c r="D30"/>
  <c r="G57"/>
  <c r="D63"/>
  <c r="D62" s="1"/>
  <c r="M49"/>
  <c r="F33"/>
  <c r="L50"/>
  <c r="L49" s="1"/>
  <c r="P49"/>
  <c r="P36" s="1"/>
  <c r="P67" s="1"/>
  <c r="H49"/>
  <c r="O49"/>
  <c r="D31"/>
  <c r="D59"/>
  <c r="D42"/>
  <c r="D46"/>
  <c r="D34"/>
  <c r="D35"/>
  <c r="D29"/>
  <c r="R37"/>
  <c r="O37"/>
  <c r="N37"/>
  <c r="N36" s="1"/>
  <c r="N67" s="1"/>
  <c r="M37"/>
  <c r="L37"/>
  <c r="K37"/>
  <c r="J37"/>
  <c r="H37"/>
  <c r="R28"/>
  <c r="L28"/>
  <c r="K28"/>
  <c r="J28"/>
  <c r="H28"/>
  <c r="E28"/>
  <c r="O36" l="1"/>
  <c r="O67" s="1"/>
  <c r="M36"/>
  <c r="M67" s="1"/>
  <c r="D57"/>
  <c r="D28"/>
  <c r="D33"/>
  <c r="R36"/>
  <c r="R67" s="1"/>
  <c r="J36"/>
  <c r="J67" s="1"/>
  <c r="F37"/>
  <c r="G37"/>
  <c r="H36"/>
  <c r="H67" s="1"/>
  <c r="K36"/>
  <c r="K67" s="1"/>
  <c r="F28"/>
  <c r="L36"/>
  <c r="L67" s="1"/>
  <c r="G28"/>
  <c r="D37" l="1"/>
  <c r="R71"/>
  <c r="Q71"/>
  <c r="O71"/>
  <c r="N71"/>
  <c r="M71"/>
  <c r="BG16" i="3" l="1"/>
  <c r="BH16"/>
  <c r="BI16"/>
  <c r="BJ16"/>
  <c r="BK16"/>
  <c r="BC16"/>
  <c r="BD10"/>
  <c r="BD12"/>
  <c r="BD14"/>
  <c r="BD8"/>
  <c r="BL10"/>
  <c r="BL12"/>
  <c r="BL14"/>
  <c r="BL8"/>
  <c r="BD16" l="1"/>
  <c r="BL16"/>
  <c r="L73" i="2" l="1"/>
  <c r="M73"/>
  <c r="N73"/>
  <c r="O73"/>
  <c r="P73"/>
  <c r="Q73"/>
  <c r="K73"/>
  <c r="K72"/>
  <c r="L72"/>
  <c r="N72"/>
  <c r="O72"/>
  <c r="P72"/>
  <c r="Q72"/>
  <c r="R72"/>
  <c r="M72"/>
  <c r="T64"/>
  <c r="G50"/>
  <c r="G49" s="1"/>
  <c r="G36" s="1"/>
  <c r="G67" s="1"/>
  <c r="F51"/>
  <c r="E51" s="1"/>
  <c r="E50" l="1"/>
  <c r="E49" s="1"/>
  <c r="E36" s="1"/>
  <c r="E67" s="1"/>
  <c r="D51"/>
  <c r="D50" s="1"/>
  <c r="D49" s="1"/>
  <c r="D36" s="1"/>
  <c r="D67" s="1"/>
  <c r="F50"/>
  <c r="F49" s="1"/>
  <c r="F36" s="1"/>
  <c r="F67" s="1"/>
  <c r="T68" s="1"/>
</calcChain>
</file>

<file path=xl/sharedStrings.xml><?xml version="1.0" encoding="utf-8"?>
<sst xmlns="http://schemas.openxmlformats.org/spreadsheetml/2006/main" count="432" uniqueCount="290">
  <si>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</si>
  <si>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</si>
  <si>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</si>
  <si>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</si>
  <si>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</si>
  <si>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</si>
  <si>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</si>
  <si>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</si>
  <si>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</si>
  <si>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</si>
  <si>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</si>
  <si>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</si>
  <si>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</si>
  <si>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</si>
  <si>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</si>
  <si>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</si>
  <si>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</si>
  <si>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</si>
  <si>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</si>
  <si>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</si>
  <si>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</si>
  <si>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</si>
  <si>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</si>
  <si>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</si>
  <si>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</si>
  <si>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</si>
  <si>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</si>
  <si>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</si>
  <si>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</si>
  <si>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</si>
  <si>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</si>
  <si>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</si>
  <si>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</si>
  <si>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</si>
  <si>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</si>
  <si>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</si>
  <si>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</si>
  <si>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учебной практики</t>
  </si>
  <si>
    <t>экзаменов</t>
  </si>
  <si>
    <t>дифф.зачетов</t>
  </si>
  <si>
    <t>зачетов</t>
  </si>
  <si>
    <t>лекций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</si>
  <si>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</si>
  <si>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</si>
  <si>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</si>
  <si>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</si>
  <si>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</si>
  <si>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</si>
  <si>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</si>
  <si>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</si>
  <si>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</si>
  <si>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</si>
  <si>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</si>
  <si>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</si>
  <si>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</si>
  <si>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</si>
  <si>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</si>
  <si>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</si>
  <si>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</si>
  <si>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</si>
  <si>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</si>
  <si>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</si>
  <si>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</si>
  <si>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</si>
  <si>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0/1/1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</si>
  <si>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</si>
  <si>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</si>
  <si>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</si>
  <si>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</si>
  <si>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</si>
  <si>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</si>
  <si>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</si>
  <si>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</si>
  <si>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</si>
  <si>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Экологические основы природопользования</t>
  </si>
  <si>
    <t>Правовое обеспечение профессиональной деятельности</t>
  </si>
  <si>
    <t>Профессиональные модули</t>
  </si>
  <si>
    <t>1. Программа базовой подготовки</t>
  </si>
  <si>
    <t>аудит.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</si>
  <si>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</si>
  <si>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</si>
  <si>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</si>
  <si>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</si>
  <si>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</si>
  <si>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</si>
  <si>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</si>
  <si>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</si>
  <si>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</si>
  <si>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</si>
  <si>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</si>
  <si>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</si>
  <si>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</si>
  <si>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</si>
  <si>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</si>
  <si>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Правила безопасности дорожного движения</t>
  </si>
  <si>
    <t>Охрана труда</t>
  </si>
  <si>
    <t>ОП.10</t>
  </si>
  <si>
    <t>ОП.11</t>
  </si>
  <si>
    <t>Микропроцессорные системы управления</t>
  </si>
  <si>
    <t>Техническое обслуживание и ремонт автотранспорта</t>
  </si>
  <si>
    <t>Устройство автомобилей</t>
  </si>
  <si>
    <t>МДК.01.02</t>
  </si>
  <si>
    <t>Техническое обслуживание и ремонт автомобильного транспорта</t>
  </si>
  <si>
    <t xml:space="preserve">Производственная практика </t>
  </si>
  <si>
    <t>Организация деятельности коллектива исполнителей</t>
  </si>
  <si>
    <t>Управление коллективом исполнителей</t>
  </si>
  <si>
    <t>Производственная практика ( по профилю специальности)</t>
  </si>
  <si>
    <t>Теоретические основы выполнения работ по профессии "Слесарь по ремонту автомобилей"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</si>
  <si>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</si>
  <si>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</si>
  <si>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</si>
  <si>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</si>
  <si>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</si>
  <si>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</si>
  <si>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</si>
  <si>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</si>
  <si>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</si>
  <si>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</si>
  <si>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</si>
  <si>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</si>
  <si>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</si>
  <si>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</si>
  <si>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</si>
  <si>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</si>
  <si>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</si>
  <si>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</si>
  <si>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</si>
  <si>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</si>
  <si>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</si>
  <si>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</si>
  <si>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</si>
  <si>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</si>
  <si>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</si>
  <si>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</si>
  <si>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</si>
  <si>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</si>
  <si>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</si>
  <si>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</si>
  <si>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</si>
  <si>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</si>
  <si>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</si>
  <si>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</si>
  <si>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</si>
  <si>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</si>
  <si>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</si>
  <si>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</si>
  <si>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</si>
  <si>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</si>
  <si>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</si>
  <si>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</si>
  <si>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</si>
  <si>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</si>
  <si>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</si>
  <si>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</si>
  <si>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</si>
  <si>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</si>
  <si>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</si>
  <si>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</si>
  <si>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</si>
  <si>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</si>
  <si>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</si>
  <si>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</si>
  <si>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</si>
  <si>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</si>
  <si>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</si>
  <si>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</si>
  <si>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</si>
  <si>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</si>
  <si>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</si>
  <si>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</si>
  <si>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</si>
  <si>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</si>
  <si>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</si>
  <si>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</si>
  <si>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</si>
  <si>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</si>
  <si>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</si>
  <si>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</si>
  <si>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</si>
  <si>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</si>
  <si>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</si>
  <si>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</si>
  <si>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</si>
  <si>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</si>
  <si>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</si>
  <si>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</si>
  <si>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</si>
  <si>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</si>
  <si>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</si>
  <si>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</si>
  <si>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</si>
  <si>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</si>
  <si>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</si>
  <si>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</si>
  <si>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</si>
  <si>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</si>
  <si>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</si>
  <si>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</si>
  <si>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География</t>
  </si>
  <si>
    <t>Экология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</si>
  <si>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 </t>
    </r>
    <r>
      <rPr>
        <b/>
        <u/>
        <sz val="16"/>
        <rFont val="Times New Roman"/>
        <family val="1"/>
        <charset val="204"/>
      </rPr>
      <t xml:space="preserve">23.02.03 Техническое обслуживание и ремонт автомобильного транспорта </t>
    </r>
  </si>
  <si>
    <t>МДК.01.03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</si>
  <si>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</si>
  <si>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t>государственного бюджетного профессионального                       образовательного учреждения Ростовской области                               «Таганрогский авиационный колледж имени В.М. Петлякова»</t>
  </si>
  <si>
    <t xml:space="preserve">среднего общего образования </t>
  </si>
  <si>
    <t>-/-/-/-/-/ДЗ</t>
  </si>
  <si>
    <t>-/З/-/З/-/ДЗ</t>
  </si>
  <si>
    <t>производственной практики</t>
  </si>
  <si>
    <t>Профессиональный учебный цикл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</si>
  <si>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</si>
  <si>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</si>
  <si>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Общий гуманитарный и социально-экономический учебные циклы</t>
  </si>
  <si>
    <t>Математический и общий естественнонаучный учебные циклы</t>
  </si>
  <si>
    <t>2/4/0</t>
  </si>
  <si>
    <t>3                   семестр 16 нед.</t>
  </si>
  <si>
    <t>обучение по учебным циклам</t>
  </si>
  <si>
    <t>Коээфициент практикоориентированности</t>
  </si>
  <si>
    <t>Выполнение работ по профессии рабочего, должности служащего "Слесарь по ремонту автомобилей"</t>
  </si>
  <si>
    <t>ДЗ/ДЗ</t>
  </si>
  <si>
    <t>специальность 23.02.03 Техническое обслуживание и ремонт автомобильного транспорта</t>
  </si>
  <si>
    <t>МДК.02.02</t>
  </si>
  <si>
    <t>Бережливое производство</t>
  </si>
  <si>
    <t>6                   семестр 23 нед.</t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</si>
  <si>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</si>
  <si>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</si>
  <si>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t>Ремонт автомобилей</t>
  </si>
  <si>
    <t>Особенности технического обслуживания и ремонта автомобилей импортного производства</t>
  </si>
  <si>
    <t>Разработка рабочего проекта с применением ИКТ</t>
  </si>
  <si>
    <t>Экономика автотранспортного предприятия</t>
  </si>
  <si>
    <t>МДК.01.04</t>
  </si>
  <si>
    <t>МДК.01.05</t>
  </si>
  <si>
    <t>МДК.02.03</t>
  </si>
  <si>
    <t>-/-/ДЗ</t>
  </si>
  <si>
    <t>Русский язык</t>
  </si>
  <si>
    <t>Литература</t>
  </si>
  <si>
    <t>1/11/3</t>
  </si>
  <si>
    <t>-/-/Э</t>
  </si>
  <si>
    <t>Астрономия</t>
  </si>
  <si>
    <t>Введение в специальность</t>
  </si>
  <si>
    <t>-/Э*</t>
  </si>
  <si>
    <t>00c</t>
  </si>
  <si>
    <t>00м</t>
  </si>
  <si>
    <t>00д</t>
  </si>
  <si>
    <t>В</t>
  </si>
  <si>
    <t>Сборы</t>
  </si>
  <si>
    <t>0/13/6</t>
  </si>
  <si>
    <t>ОУДБ.00</t>
  </si>
  <si>
    <t>Базовые общеобразовательные учебные циклы</t>
  </si>
  <si>
    <t>1/9/1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</si>
  <si>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</si>
  <si>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</si>
  <si>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</si>
  <si>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</si>
  <si>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</si>
  <si>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</si>
  <si>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</si>
  <si>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</si>
  <si>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</si>
  <si>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</si>
  <si>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</si>
  <si>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</si>
  <si>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ОУДП.00</t>
  </si>
  <si>
    <t>Профильные общеобразовательные учебные циклы</t>
  </si>
  <si>
    <t>0/1/2</t>
  </si>
  <si>
    <t>ОУДП.13</t>
  </si>
  <si>
    <t>ОУДП.14</t>
  </si>
  <si>
    <t>ОУДП.15</t>
  </si>
  <si>
    <t>УД.00</t>
  </si>
  <si>
    <t>Дополнительные учебные дисциплины</t>
  </si>
  <si>
    <t>0/1/0</t>
  </si>
  <si>
    <t>УД.16</t>
  </si>
  <si>
    <t>З/ДЗ</t>
  </si>
  <si>
    <t>4                   семестр 11 нед.</t>
  </si>
  <si>
    <t>5                   семестр 10 нед.</t>
  </si>
  <si>
    <t>7                   семестр 13 нед.</t>
  </si>
  <si>
    <t>8                   семестр 10 нед.</t>
  </si>
  <si>
    <t>лабораторных занятий</t>
  </si>
  <si>
    <t xml:space="preserve"> практических занятий</t>
  </si>
  <si>
    <t>0/7/4</t>
  </si>
  <si>
    <t>0/21/10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</si>
  <si>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</si>
  <si>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СОГЛАСОВАНО                                                                                                                                                              Главный механик "Таганрог ТехСервис"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 М.Б. Краснов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18</t>
    </r>
    <r>
      <rPr>
        <sz val="14"/>
        <rFont val="Times New Roman"/>
        <family val="1"/>
        <charset val="204"/>
      </rPr>
      <t xml:space="preserve"> г.                      </t>
    </r>
  </si>
  <si>
    <t xml:space="preserve">ДЗ/  </t>
  </si>
  <si>
    <t xml:space="preserve"> /ДЗ</t>
  </si>
  <si>
    <t>2. План учебного процесса (основная профессиональная образовательная программа подготовки специалистов среднего звена) 2018г</t>
  </si>
  <si>
    <t>/Э/-/Э</t>
  </si>
  <si>
    <r>
      <t xml:space="preserve">X </t>
    </r>
    <r>
      <rPr>
        <sz val="8"/>
        <color indexed="8"/>
        <rFont val="Arial Cyr"/>
        <charset val="204"/>
      </rPr>
      <t>П3</t>
    </r>
  </si>
  <si>
    <r>
      <t xml:space="preserve">X </t>
    </r>
    <r>
      <rPr>
        <sz val="8"/>
        <color indexed="8"/>
        <rFont val="Arial Cyr"/>
        <charset val="204"/>
      </rPr>
      <t>П.3</t>
    </r>
  </si>
  <si>
    <r>
      <t xml:space="preserve">X </t>
    </r>
    <r>
      <rPr>
        <sz val="8"/>
        <color indexed="8"/>
        <rFont val="Arial Cyr"/>
        <charset val="204"/>
      </rPr>
      <t>П.2</t>
    </r>
  </si>
  <si>
    <r>
      <t xml:space="preserve">X </t>
    </r>
    <r>
      <rPr>
        <sz val="8"/>
        <color indexed="8"/>
        <rFont val="Arial Cyr"/>
        <charset val="204"/>
      </rPr>
      <t>П.1</t>
    </r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</si>
</sst>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rgb="FFC0000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0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1" xfId="0" applyFont="1" applyFill="1" applyBorder="1"/>
    <xf numFmtId="49" fontId="11" fillId="4" borderId="1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11" fillId="4" borderId="14" xfId="0" applyFont="1" applyFill="1" applyBorder="1"/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9" fontId="24" fillId="0" borderId="1" xfId="0" applyNumberFormat="1" applyFont="1" applyBorder="1" applyAlignment="1" applyProtection="1">
      <alignment horizontal="center" vertical="center" shrinkToFit="1"/>
      <protection hidden="1"/>
    </xf>
    <xf numFmtId="49" fontId="24" fillId="0" borderId="2" xfId="0" applyNumberFormat="1" applyFont="1" applyBorder="1" applyAlignment="1" applyProtection="1">
      <alignment horizontal="center" vertical="center" shrinkToFit="1"/>
      <protection hidden="1"/>
    </xf>
    <xf numFmtId="1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1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3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textRotation="90"/>
    </xf>
    <xf numFmtId="0" fontId="5" fillId="0" borderId="1" xfId="0" quotePrefix="1" applyFont="1" applyBorder="1" applyAlignment="1">
      <alignment horizontal="center"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31" fillId="0" borderId="1" xfId="0" quotePrefix="1" applyFont="1" applyFill="1" applyBorder="1" applyAlignment="1">
      <alignment horizontal="center" vertical="center" wrapText="1"/>
    </xf>
    <xf numFmtId="2" fontId="0" fillId="0" borderId="0" xfId="0" applyNumberFormat="1"/>
    <xf numFmtId="0" fontId="5" fillId="5" borderId="14" xfId="0" applyFont="1" applyFill="1" applyBorder="1"/>
    <xf numFmtId="0" fontId="5" fillId="5" borderId="1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5" xfId="0" quotePrefix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0" fillId="5" borderId="0" xfId="0" applyFont="1" applyFill="1" applyAlignment="1">
      <alignment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5" borderId="0" xfId="0" applyFill="1"/>
    <xf numFmtId="0" fontId="11" fillId="4" borderId="14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1" fillId="4" borderId="15" xfId="0" applyFont="1" applyFill="1" applyBorder="1" applyAlignment="1" applyProtection="1">
      <alignment horizontal="center"/>
    </xf>
    <xf numFmtId="0" fontId="0" fillId="4" borderId="0" xfId="0" applyFill="1"/>
    <xf numFmtId="0" fontId="11" fillId="4" borderId="1" xfId="0" applyFont="1" applyFill="1" applyBorder="1" applyAlignment="1">
      <alignment horizontal="left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49" fontId="11" fillId="3" borderId="3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9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7" borderId="0" xfId="2" applyNumberFormat="1" applyFont="1" applyFill="1" applyAlignment="1" applyProtection="1">
      <alignment horizontal="left" vertical="top" wrapText="1"/>
      <protection locked="0"/>
    </xf>
    <xf numFmtId="49" fontId="0" fillId="7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7" borderId="0" xfId="0" applyNumberFormat="1" applyFont="1" applyFill="1" applyAlignment="1" applyProtection="1">
      <alignment horizontal="left" vertical="top" wrapText="1"/>
      <protection locked="0"/>
    </xf>
    <xf numFmtId="49" fontId="25" fillId="6" borderId="5" xfId="0" applyNumberFormat="1" applyFont="1" applyFill="1" applyBorder="1" applyAlignment="1" applyProtection="1">
      <alignment horizontal="center" vertical="center"/>
      <protection locked="0"/>
    </xf>
    <xf numFmtId="49" fontId="2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  <protection locked="0"/>
    </xf>
    <xf numFmtId="49" fontId="26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49" fontId="25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6" borderId="5" xfId="0" applyNumberForma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 textRotation="90"/>
      <protection hidden="1"/>
    </xf>
    <xf numFmtId="49" fontId="22" fillId="0" borderId="3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2" fillId="0" borderId="4" xfId="0" applyNumberFormat="1" applyFont="1" applyBorder="1" applyAlignment="1" applyProtection="1">
      <alignment horizontal="center" vertical="center" textRotation="90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3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23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99"/>
      <color rgb="FF66FF66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&#1054;&#1073;&#1084;&#1077;&#1085;\nbaryshnikova\NBaryshnikova\&#1055;&#1054;%20&#1053;&#1054;&#1042;&#1067;&#1052;%20&#1057;&#1058;&#1040;&#1053;&#1044;&#1040;&#1056;&#1058;&#1040;&#1052;\&#1064;&#1072;&#1073;&#1083;&#1086;&#1085;&#1099;%20&#1059;&#1055;\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>
      <selection activeCell="C8" sqref="C8"/>
    </sheetView>
  </sheetViews>
  <sheetFormatPr defaultRowHeight="12.75"/>
  <cols>
    <col min="5" max="5" width="11.42578125" customWidth="1"/>
  </cols>
  <sheetData>
    <row r="1" spans="1:15" ht="12.75" customHeight="1">
      <c r="A1" s="148" t="s">
        <v>281</v>
      </c>
      <c r="B1" s="148"/>
      <c r="C1" s="148"/>
      <c r="D1" s="148"/>
      <c r="E1" s="148"/>
      <c r="F1" s="91"/>
      <c r="G1" s="91"/>
      <c r="H1" s="91"/>
      <c r="I1" s="91"/>
      <c r="J1" s="148" t="s">
        <v>280</v>
      </c>
      <c r="K1" s="148"/>
      <c r="L1" s="148"/>
      <c r="M1" s="148"/>
      <c r="N1" s="148"/>
    </row>
    <row r="2" spans="1:15" ht="15.75" customHeight="1">
      <c r="A2" s="148"/>
      <c r="B2" s="148"/>
      <c r="C2" s="148"/>
      <c r="D2" s="148"/>
      <c r="E2" s="148"/>
      <c r="F2" s="92"/>
      <c r="G2" s="91"/>
      <c r="H2" s="91"/>
      <c r="I2" s="91"/>
      <c r="J2" s="148"/>
      <c r="K2" s="148"/>
      <c r="L2" s="148"/>
      <c r="M2" s="148"/>
      <c r="N2" s="148"/>
    </row>
    <row r="3" spans="1:15" ht="18.75">
      <c r="A3" s="148"/>
      <c r="B3" s="148"/>
      <c r="C3" s="148"/>
      <c r="D3" s="148"/>
      <c r="E3" s="148"/>
      <c r="F3" s="93"/>
      <c r="G3" s="93"/>
      <c r="H3" s="93"/>
      <c r="I3" s="93"/>
      <c r="J3" s="148"/>
      <c r="K3" s="148"/>
      <c r="L3" s="148"/>
      <c r="M3" s="148"/>
      <c r="N3" s="148"/>
    </row>
    <row r="4" spans="1:15" ht="45" customHeight="1">
      <c r="A4" s="148"/>
      <c r="B4" s="148"/>
      <c r="C4" s="148"/>
      <c r="D4" s="148"/>
      <c r="E4" s="148"/>
      <c r="F4" s="91"/>
      <c r="G4" s="91"/>
      <c r="H4" s="91"/>
      <c r="I4" s="91"/>
      <c r="J4" s="148"/>
      <c r="K4" s="148"/>
      <c r="L4" s="148"/>
      <c r="M4" s="148"/>
      <c r="N4" s="148"/>
    </row>
    <row r="7" spans="1:15" ht="25.5">
      <c r="E7" s="150" t="s">
        <v>46</v>
      </c>
      <c r="F7" s="150"/>
      <c r="G7" s="150"/>
      <c r="H7" s="150"/>
      <c r="I7" s="150"/>
      <c r="J7" s="150"/>
    </row>
    <row r="8" spans="1:15" ht="18.75">
      <c r="F8" s="4"/>
      <c r="G8" s="4"/>
      <c r="H8" s="4"/>
      <c r="I8" s="4"/>
      <c r="J8" s="4"/>
    </row>
    <row r="9" spans="1:15" ht="81" customHeight="1">
      <c r="C9" s="149" t="s">
        <v>203</v>
      </c>
      <c r="D9" s="149"/>
      <c r="E9" s="149"/>
      <c r="F9" s="149"/>
      <c r="G9" s="149"/>
      <c r="H9" s="149"/>
      <c r="I9" s="149"/>
      <c r="J9" s="149"/>
      <c r="K9" s="149"/>
      <c r="L9" s="149"/>
      <c r="O9" s="5"/>
    </row>
    <row r="11" spans="1:15" ht="20.25" customHeight="1">
      <c r="C11" s="149" t="s">
        <v>200</v>
      </c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5" ht="41.25" customHeight="1"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5" ht="18" customHeight="1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ht="20.25" customHeight="1">
      <c r="D14" s="149" t="s">
        <v>66</v>
      </c>
      <c r="E14" s="149"/>
      <c r="F14" s="149"/>
      <c r="G14" s="149"/>
      <c r="H14" s="149"/>
      <c r="I14" s="149"/>
      <c r="J14" s="149"/>
      <c r="K14" s="149"/>
    </row>
    <row r="15" spans="1:15" ht="20.25" customHeight="1">
      <c r="D15" s="151"/>
      <c r="E15" s="151"/>
      <c r="F15" s="151"/>
      <c r="G15" s="151"/>
      <c r="H15" s="151"/>
      <c r="I15" s="151"/>
      <c r="J15" s="151"/>
      <c r="K15" s="151"/>
    </row>
    <row r="17" spans="9:14" ht="38.25" customHeight="1">
      <c r="J17" s="152" t="s">
        <v>82</v>
      </c>
      <c r="K17" s="152"/>
      <c r="L17" s="152"/>
      <c r="M17" s="152"/>
      <c r="N17" s="152"/>
    </row>
    <row r="18" spans="9:14" ht="18.75" customHeight="1">
      <c r="J18" s="152" t="s">
        <v>65</v>
      </c>
      <c r="K18" s="152"/>
      <c r="L18" s="152"/>
      <c r="M18" s="152"/>
      <c r="N18" s="152"/>
    </row>
    <row r="19" spans="9:14" ht="36.75" customHeight="1">
      <c r="J19" s="152" t="s">
        <v>83</v>
      </c>
      <c r="K19" s="152"/>
      <c r="L19" s="152"/>
      <c r="M19" s="152"/>
      <c r="N19" s="152"/>
    </row>
    <row r="20" spans="9:14" ht="18.75">
      <c r="J20" s="153" t="s">
        <v>67</v>
      </c>
      <c r="K20" s="152"/>
      <c r="L20" s="152"/>
      <c r="M20" s="152"/>
      <c r="N20" s="152"/>
    </row>
    <row r="22" spans="9:14" ht="18.75">
      <c r="J22" s="152" t="s">
        <v>84</v>
      </c>
      <c r="K22" s="152"/>
      <c r="L22" s="152"/>
      <c r="M22" s="152"/>
      <c r="N22" s="152"/>
    </row>
    <row r="23" spans="9:14">
      <c r="J23" s="153" t="s">
        <v>204</v>
      </c>
      <c r="K23" s="152"/>
      <c r="L23" s="152"/>
      <c r="M23" s="152"/>
      <c r="N23" s="152"/>
    </row>
    <row r="24" spans="9:14">
      <c r="J24" s="152"/>
      <c r="K24" s="152"/>
      <c r="L24" s="152"/>
      <c r="M24" s="152"/>
      <c r="N24" s="152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customSheetViews>
    <customSheetView guid="{2BA2444E-3891-440B-861D-758779839FE0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1"/>
      <headerFooter alignWithMargins="0"/>
    </customSheetView>
    <customSheetView guid="{D3131143-2E0A-45BE-8F18-97DACCEBB08D}" scale="90" showPageBreaks="1" printArea="1" view="pageBreakPreview" topLeftCell="A4">
      <selection activeCell="J25" sqref="J25"/>
      <pageMargins left="0.39370078740157483" right="0.39370078740157483" top="0.39370078740157483" bottom="0.39370078740157483" header="0" footer="0"/>
      <printOptions horizontalCentered="1" verticalCentered="1"/>
      <pageSetup paperSize="9" scale="81" orientation="landscape" r:id="rId2"/>
      <headerFooter alignWithMargins="0"/>
    </customSheetView>
  </customSheetViews>
  <mergeCells count="13">
    <mergeCell ref="J17:N17"/>
    <mergeCell ref="C11:L12"/>
    <mergeCell ref="J22:N22"/>
    <mergeCell ref="J23:N24"/>
    <mergeCell ref="J20:N20"/>
    <mergeCell ref="J19:N19"/>
    <mergeCell ref="J18:N18"/>
    <mergeCell ref="J1:N4"/>
    <mergeCell ref="C9:L9"/>
    <mergeCell ref="E7:J7"/>
    <mergeCell ref="D14:K14"/>
    <mergeCell ref="D15:K15"/>
    <mergeCell ref="A1:E4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9"/>
  <sheetViews>
    <sheetView view="pageBreakPreview" zoomScale="80" zoomScaleNormal="90" zoomScaleSheetLayoutView="80" workbookViewId="0">
      <pane ySplit="7" topLeftCell="A8" activePane="bottomLeft" state="frozen"/>
      <selection activeCell="O41" sqref="O41"/>
      <selection pane="bottomLeft" activeCell="C79" sqref="C79"/>
    </sheetView>
  </sheetViews>
  <sheetFormatPr defaultRowHeight="12.75"/>
  <cols>
    <col min="1" max="1" width="14.7109375" customWidth="1"/>
    <col min="2" max="2" width="64.4257812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8" width="6.7109375" customWidth="1"/>
    <col min="9" max="10" width="6.85546875" customWidth="1"/>
    <col min="11" max="18" width="6.42578125" customWidth="1"/>
    <col min="19" max="19" width="9.140625" customWidth="1"/>
    <col min="20" max="20" width="8.28515625" customWidth="1"/>
  </cols>
  <sheetData>
    <row r="1" spans="1:56" ht="15.75">
      <c r="A1" s="207" t="s">
        <v>284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56" ht="16.5" thickBot="1">
      <c r="A2" s="8"/>
      <c r="B2" s="8" t="s">
        <v>219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56" s="27" customFormat="1" ht="30" customHeight="1">
      <c r="A3" s="217" t="s">
        <v>5</v>
      </c>
      <c r="B3" s="223" t="s">
        <v>210</v>
      </c>
      <c r="C3" s="225" t="s">
        <v>6</v>
      </c>
      <c r="D3" s="220" t="s">
        <v>7</v>
      </c>
      <c r="E3" s="221"/>
      <c r="F3" s="221"/>
      <c r="G3" s="221"/>
      <c r="H3" s="221"/>
      <c r="I3" s="221"/>
      <c r="J3" s="222"/>
      <c r="K3" s="208" t="s">
        <v>11</v>
      </c>
      <c r="L3" s="209"/>
      <c r="M3" s="209"/>
      <c r="N3" s="209"/>
      <c r="O3" s="209"/>
      <c r="P3" s="209"/>
      <c r="Q3" s="209"/>
      <c r="R3" s="210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s="27" customFormat="1" ht="30.95" customHeight="1">
      <c r="A4" s="218"/>
      <c r="B4" s="224"/>
      <c r="C4" s="171"/>
      <c r="D4" s="167" t="s">
        <v>8</v>
      </c>
      <c r="E4" s="170" t="s">
        <v>13</v>
      </c>
      <c r="F4" s="163" t="s">
        <v>9</v>
      </c>
      <c r="G4" s="164"/>
      <c r="H4" s="164"/>
      <c r="I4" s="164"/>
      <c r="J4" s="165"/>
      <c r="K4" s="161" t="s">
        <v>2</v>
      </c>
      <c r="L4" s="162"/>
      <c r="M4" s="161" t="s">
        <v>3</v>
      </c>
      <c r="N4" s="166"/>
      <c r="O4" s="161" t="s">
        <v>4</v>
      </c>
      <c r="P4" s="166"/>
      <c r="Q4" s="161" t="s">
        <v>48</v>
      </c>
      <c r="R4" s="213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s="27" customFormat="1" ht="14.45" customHeight="1">
      <c r="A5" s="218"/>
      <c r="B5" s="224"/>
      <c r="C5" s="171"/>
      <c r="D5" s="168"/>
      <c r="E5" s="171"/>
      <c r="F5" s="167" t="s">
        <v>12</v>
      </c>
      <c r="G5" s="214" t="s">
        <v>10</v>
      </c>
      <c r="H5" s="215"/>
      <c r="I5" s="215"/>
      <c r="J5" s="216"/>
      <c r="K5" s="159" t="s">
        <v>71</v>
      </c>
      <c r="L5" s="159" t="s">
        <v>72</v>
      </c>
      <c r="M5" s="159" t="s">
        <v>214</v>
      </c>
      <c r="N5" s="159" t="s">
        <v>272</v>
      </c>
      <c r="O5" s="159" t="s">
        <v>273</v>
      </c>
      <c r="P5" s="159" t="s">
        <v>222</v>
      </c>
      <c r="Q5" s="159" t="s">
        <v>274</v>
      </c>
      <c r="R5" s="211" t="s">
        <v>275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</row>
    <row r="6" spans="1:56" s="27" customFormat="1" ht="178.5" customHeight="1">
      <c r="A6" s="219"/>
      <c r="B6" s="160"/>
      <c r="C6" s="172"/>
      <c r="D6" s="169"/>
      <c r="E6" s="172"/>
      <c r="F6" s="169"/>
      <c r="G6" s="89" t="s">
        <v>41</v>
      </c>
      <c r="H6" s="141" t="s">
        <v>276</v>
      </c>
      <c r="I6" s="141" t="s">
        <v>277</v>
      </c>
      <c r="J6" s="141" t="s">
        <v>42</v>
      </c>
      <c r="K6" s="160"/>
      <c r="L6" s="160"/>
      <c r="M6" s="160"/>
      <c r="N6" s="160"/>
      <c r="O6" s="160"/>
      <c r="P6" s="160"/>
      <c r="Q6" s="160"/>
      <c r="R6" s="212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s="37" customFormat="1" ht="15.75">
      <c r="A7" s="4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41">
        <v>17</v>
      </c>
      <c r="T7" s="38" t="s">
        <v>78</v>
      </c>
      <c r="U7" s="38"/>
    </row>
    <row r="8" spans="1:56" s="23" customFormat="1" ht="36" customHeight="1">
      <c r="A8" s="132" t="s">
        <v>14</v>
      </c>
      <c r="B8" s="133" t="s">
        <v>209</v>
      </c>
      <c r="C8" s="130" t="s">
        <v>235</v>
      </c>
      <c r="D8" s="134">
        <f>SUM(D9+D22+D26)</f>
        <v>2106</v>
      </c>
      <c r="E8" s="134">
        <f t="shared" ref="E8:R8" si="0">SUM(E9+E22+E26)</f>
        <v>702</v>
      </c>
      <c r="F8" s="134">
        <f t="shared" si="0"/>
        <v>1404</v>
      </c>
      <c r="G8" s="134">
        <f t="shared" si="0"/>
        <v>954</v>
      </c>
      <c r="H8" s="134">
        <f t="shared" si="0"/>
        <v>28</v>
      </c>
      <c r="I8" s="134">
        <f t="shared" ref="I8" si="1">SUM(I9+I22+I26)</f>
        <v>430</v>
      </c>
      <c r="J8" s="134">
        <f t="shared" si="0"/>
        <v>0</v>
      </c>
      <c r="K8" s="134">
        <f t="shared" si="0"/>
        <v>612</v>
      </c>
      <c r="L8" s="134">
        <f t="shared" si="0"/>
        <v>792</v>
      </c>
      <c r="M8" s="134">
        <f t="shared" si="0"/>
        <v>0</v>
      </c>
      <c r="N8" s="134">
        <f t="shared" si="0"/>
        <v>0</v>
      </c>
      <c r="O8" s="134">
        <f t="shared" si="0"/>
        <v>0</v>
      </c>
      <c r="P8" s="134">
        <f t="shared" si="0"/>
        <v>0</v>
      </c>
      <c r="Q8" s="134">
        <f t="shared" si="0"/>
        <v>0</v>
      </c>
      <c r="R8" s="134">
        <f t="shared" si="0"/>
        <v>0</v>
      </c>
      <c r="S8" s="135"/>
      <c r="T8" s="135"/>
      <c r="U8" s="155" t="s">
        <v>79</v>
      </c>
      <c r="V8" s="155"/>
    </row>
    <row r="9" spans="1:56" s="23" customFormat="1" ht="36" customHeight="1">
      <c r="A9" s="132" t="s">
        <v>246</v>
      </c>
      <c r="B9" s="133" t="s">
        <v>247</v>
      </c>
      <c r="C9" s="130" t="s">
        <v>248</v>
      </c>
      <c r="D9" s="134">
        <f t="shared" ref="D9:R9" si="2">SUM(D10:D21)</f>
        <v>1420</v>
      </c>
      <c r="E9" s="134">
        <f t="shared" si="2"/>
        <v>475</v>
      </c>
      <c r="F9" s="134">
        <f t="shared" si="2"/>
        <v>945</v>
      </c>
      <c r="G9" s="134">
        <f t="shared" si="2"/>
        <v>641</v>
      </c>
      <c r="H9" s="134">
        <f t="shared" si="2"/>
        <v>20</v>
      </c>
      <c r="I9" s="134">
        <f t="shared" ref="I9" si="3">SUM(I10:I21)</f>
        <v>284</v>
      </c>
      <c r="J9" s="134">
        <f t="shared" si="2"/>
        <v>0</v>
      </c>
      <c r="K9" s="134">
        <f t="shared" si="2"/>
        <v>420</v>
      </c>
      <c r="L9" s="134">
        <f t="shared" si="2"/>
        <v>525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5"/>
      <c r="T9" s="135"/>
      <c r="U9" s="155" t="s">
        <v>79</v>
      </c>
      <c r="V9" s="155"/>
    </row>
    <row r="10" spans="1:56" s="116" customFormat="1" ht="18" customHeight="1">
      <c r="A10" s="96" t="s">
        <v>249</v>
      </c>
      <c r="B10" s="97" t="s">
        <v>233</v>
      </c>
      <c r="C10" s="98" t="s">
        <v>239</v>
      </c>
      <c r="D10" s="111">
        <f t="shared" ref="D10:D21" si="4">E10+F10</f>
        <v>117</v>
      </c>
      <c r="E10" s="111">
        <v>39</v>
      </c>
      <c r="F10" s="111">
        <f t="shared" ref="F10:F14" si="5">K10+L10+M10+N10+O10+P10</f>
        <v>78</v>
      </c>
      <c r="G10" s="111">
        <f t="shared" ref="G10:G11" si="6">F10-H10-I10-J10</f>
        <v>68</v>
      </c>
      <c r="H10" s="111">
        <v>0</v>
      </c>
      <c r="I10" s="111">
        <v>10</v>
      </c>
      <c r="J10" s="111">
        <v>0</v>
      </c>
      <c r="K10" s="111">
        <v>34</v>
      </c>
      <c r="L10" s="111">
        <v>44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43">
        <v>0</v>
      </c>
      <c r="S10" s="144"/>
      <c r="T10" s="144"/>
      <c r="U10" s="116">
        <f>SUM(K10:L25)/39</f>
        <v>45.769230769230766</v>
      </c>
      <c r="V10" s="116">
        <f>SUM(D10:D25)/39</f>
        <v>68.666666666666671</v>
      </c>
    </row>
    <row r="11" spans="1:56" s="116" customFormat="1" ht="18" customHeight="1">
      <c r="A11" s="96" t="s">
        <v>250</v>
      </c>
      <c r="B11" s="97" t="s">
        <v>234</v>
      </c>
      <c r="C11" s="98" t="s">
        <v>239</v>
      </c>
      <c r="D11" s="111">
        <f t="shared" si="4"/>
        <v>176</v>
      </c>
      <c r="E11" s="111">
        <v>59</v>
      </c>
      <c r="F11" s="111">
        <f t="shared" si="5"/>
        <v>117</v>
      </c>
      <c r="G11" s="111">
        <f t="shared" si="6"/>
        <v>117</v>
      </c>
      <c r="H11" s="111">
        <v>0</v>
      </c>
      <c r="I11" s="111">
        <v>0</v>
      </c>
      <c r="J11" s="111">
        <v>0</v>
      </c>
      <c r="K11" s="111">
        <v>52</v>
      </c>
      <c r="L11" s="111">
        <v>65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43">
        <v>0</v>
      </c>
      <c r="S11" s="144"/>
      <c r="T11" s="144"/>
    </row>
    <row r="12" spans="1:56" s="116" customFormat="1" ht="18" customHeight="1">
      <c r="A12" s="96" t="s">
        <v>251</v>
      </c>
      <c r="B12" s="97" t="s">
        <v>23</v>
      </c>
      <c r="C12" s="98" t="s">
        <v>69</v>
      </c>
      <c r="D12" s="111">
        <f t="shared" si="4"/>
        <v>175</v>
      </c>
      <c r="E12" s="111">
        <v>58</v>
      </c>
      <c r="F12" s="111">
        <f t="shared" si="5"/>
        <v>117</v>
      </c>
      <c r="G12" s="111">
        <f>F12-H12-I12-J12</f>
        <v>2</v>
      </c>
      <c r="H12" s="111">
        <v>0</v>
      </c>
      <c r="I12" s="111">
        <v>115</v>
      </c>
      <c r="J12" s="111">
        <v>0</v>
      </c>
      <c r="K12" s="111">
        <v>51</v>
      </c>
      <c r="L12" s="111">
        <v>66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43">
        <v>0</v>
      </c>
      <c r="S12" s="144"/>
      <c r="T12" s="144"/>
    </row>
    <row r="13" spans="1:56" s="116" customFormat="1" ht="18" customHeight="1">
      <c r="A13" s="96" t="s">
        <v>252</v>
      </c>
      <c r="B13" s="97" t="s">
        <v>113</v>
      </c>
      <c r="C13" s="98" t="s">
        <v>69</v>
      </c>
      <c r="D13" s="111">
        <f t="shared" si="4"/>
        <v>162</v>
      </c>
      <c r="E13" s="111">
        <v>54</v>
      </c>
      <c r="F13" s="111">
        <f t="shared" si="5"/>
        <v>108</v>
      </c>
      <c r="G13" s="111">
        <f t="shared" ref="G13:G21" si="7">F13-H13-I13-J13</f>
        <v>108</v>
      </c>
      <c r="H13" s="111">
        <v>0</v>
      </c>
      <c r="I13" s="111">
        <v>0</v>
      </c>
      <c r="J13" s="111">
        <v>0</v>
      </c>
      <c r="K13" s="111">
        <v>50</v>
      </c>
      <c r="L13" s="111">
        <v>58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43">
        <v>0</v>
      </c>
      <c r="S13" s="144"/>
      <c r="T13" s="144"/>
    </row>
    <row r="14" spans="1:56" s="116" customFormat="1" ht="18" customHeight="1">
      <c r="A14" s="96" t="s">
        <v>253</v>
      </c>
      <c r="B14" s="97" t="s">
        <v>22</v>
      </c>
      <c r="C14" s="98" t="s">
        <v>69</v>
      </c>
      <c r="D14" s="111">
        <f t="shared" si="4"/>
        <v>176</v>
      </c>
      <c r="E14" s="111">
        <v>59</v>
      </c>
      <c r="F14" s="111">
        <f t="shared" si="5"/>
        <v>117</v>
      </c>
      <c r="G14" s="111">
        <f t="shared" si="7"/>
        <v>117</v>
      </c>
      <c r="H14" s="111">
        <v>0</v>
      </c>
      <c r="I14" s="111">
        <v>0</v>
      </c>
      <c r="J14" s="111">
        <v>0</v>
      </c>
      <c r="K14" s="111">
        <v>34</v>
      </c>
      <c r="L14" s="111">
        <v>83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43">
        <v>0</v>
      </c>
      <c r="S14" s="144"/>
      <c r="T14" s="144"/>
    </row>
    <row r="15" spans="1:56" s="116" customFormat="1" ht="18" customHeight="1">
      <c r="A15" s="96" t="s">
        <v>254</v>
      </c>
      <c r="B15" s="97" t="s">
        <v>24</v>
      </c>
      <c r="C15" s="102" t="s">
        <v>271</v>
      </c>
      <c r="D15" s="111">
        <f t="shared" si="4"/>
        <v>176</v>
      </c>
      <c r="E15" s="111">
        <v>59</v>
      </c>
      <c r="F15" s="111">
        <f>K15+L15+M15+N15+O15+P15</f>
        <v>117</v>
      </c>
      <c r="G15" s="111">
        <f t="shared" si="7"/>
        <v>2</v>
      </c>
      <c r="H15" s="111">
        <v>0</v>
      </c>
      <c r="I15" s="111">
        <v>115</v>
      </c>
      <c r="J15" s="111">
        <v>0</v>
      </c>
      <c r="K15" s="111">
        <v>57</v>
      </c>
      <c r="L15" s="111">
        <v>60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43">
        <v>0</v>
      </c>
      <c r="S15" s="144"/>
      <c r="T15" s="144"/>
    </row>
    <row r="16" spans="1:56" s="116" customFormat="1" ht="18" customHeight="1">
      <c r="A16" s="96" t="s">
        <v>255</v>
      </c>
      <c r="B16" s="97" t="s">
        <v>70</v>
      </c>
      <c r="C16" s="98" t="s">
        <v>69</v>
      </c>
      <c r="D16" s="111">
        <f t="shared" si="4"/>
        <v>105</v>
      </c>
      <c r="E16" s="111">
        <v>35</v>
      </c>
      <c r="F16" s="111">
        <f t="shared" ref="F16:F21" si="8">K16+L16+M16+N16+O16+P16</f>
        <v>70</v>
      </c>
      <c r="G16" s="111">
        <f t="shared" si="7"/>
        <v>50</v>
      </c>
      <c r="H16" s="111">
        <v>0</v>
      </c>
      <c r="I16" s="111">
        <v>20</v>
      </c>
      <c r="J16" s="111">
        <v>0</v>
      </c>
      <c r="K16" s="111">
        <v>38</v>
      </c>
      <c r="L16" s="111">
        <v>32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43">
        <v>0</v>
      </c>
      <c r="S16" s="144"/>
      <c r="T16" s="144"/>
    </row>
    <row r="17" spans="1:24" s="116" customFormat="1" ht="18" customHeight="1">
      <c r="A17" s="96" t="s">
        <v>256</v>
      </c>
      <c r="B17" s="97" t="s">
        <v>85</v>
      </c>
      <c r="C17" s="98" t="s">
        <v>69</v>
      </c>
      <c r="D17" s="111">
        <f t="shared" si="4"/>
        <v>117</v>
      </c>
      <c r="E17" s="111">
        <v>39</v>
      </c>
      <c r="F17" s="111">
        <f t="shared" si="8"/>
        <v>78</v>
      </c>
      <c r="G17" s="111">
        <f t="shared" si="7"/>
        <v>58</v>
      </c>
      <c r="H17" s="111">
        <v>20</v>
      </c>
      <c r="I17" s="111">
        <v>0</v>
      </c>
      <c r="J17" s="111">
        <v>0</v>
      </c>
      <c r="K17" s="111">
        <v>16</v>
      </c>
      <c r="L17" s="111">
        <v>62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43">
        <v>0</v>
      </c>
      <c r="S17" s="144"/>
      <c r="T17" s="144"/>
    </row>
    <row r="18" spans="1:24" s="146" customFormat="1" ht="18" customHeight="1">
      <c r="A18" s="96" t="s">
        <v>257</v>
      </c>
      <c r="B18" s="106" t="s">
        <v>86</v>
      </c>
      <c r="C18" s="98" t="s">
        <v>69</v>
      </c>
      <c r="D18" s="145">
        <f t="shared" si="4"/>
        <v>54</v>
      </c>
      <c r="E18" s="145">
        <v>18</v>
      </c>
      <c r="F18" s="102">
        <f t="shared" si="8"/>
        <v>36</v>
      </c>
      <c r="G18" s="111">
        <f t="shared" si="7"/>
        <v>36</v>
      </c>
      <c r="H18" s="145">
        <v>0</v>
      </c>
      <c r="I18" s="145">
        <v>0</v>
      </c>
      <c r="J18" s="145">
        <v>0</v>
      </c>
      <c r="K18" s="145">
        <v>36</v>
      </c>
      <c r="L18" s="145">
        <v>0</v>
      </c>
      <c r="M18" s="145">
        <v>0</v>
      </c>
      <c r="N18" s="145">
        <v>0</v>
      </c>
      <c r="O18" s="102">
        <v>0</v>
      </c>
      <c r="P18" s="102">
        <v>0</v>
      </c>
      <c r="Q18" s="102">
        <v>0</v>
      </c>
      <c r="R18" s="113">
        <v>0</v>
      </c>
      <c r="S18" s="144"/>
      <c r="T18" s="144"/>
    </row>
    <row r="19" spans="1:24" s="116" customFormat="1" ht="18" customHeight="1">
      <c r="A19" s="96" t="s">
        <v>258</v>
      </c>
      <c r="B19" s="97" t="s">
        <v>198</v>
      </c>
      <c r="C19" s="102" t="s">
        <v>283</v>
      </c>
      <c r="D19" s="145">
        <f t="shared" si="4"/>
        <v>54</v>
      </c>
      <c r="E19" s="111">
        <v>18</v>
      </c>
      <c r="F19" s="111">
        <f t="shared" si="8"/>
        <v>36</v>
      </c>
      <c r="G19" s="111">
        <f t="shared" si="7"/>
        <v>30</v>
      </c>
      <c r="H19" s="111">
        <v>0</v>
      </c>
      <c r="I19" s="111">
        <v>6</v>
      </c>
      <c r="J19" s="111">
        <v>0</v>
      </c>
      <c r="K19" s="111">
        <v>0</v>
      </c>
      <c r="L19" s="111">
        <v>36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43">
        <v>0</v>
      </c>
      <c r="S19" s="144"/>
      <c r="T19" s="144"/>
    </row>
    <row r="20" spans="1:24" s="116" customFormat="1" ht="18" customHeight="1">
      <c r="A20" s="96" t="s">
        <v>259</v>
      </c>
      <c r="B20" s="97" t="s">
        <v>199</v>
      </c>
      <c r="C20" s="102" t="s">
        <v>282</v>
      </c>
      <c r="D20" s="145">
        <f t="shared" si="4"/>
        <v>54</v>
      </c>
      <c r="E20" s="111">
        <v>18</v>
      </c>
      <c r="F20" s="111">
        <f t="shared" si="8"/>
        <v>36</v>
      </c>
      <c r="G20" s="111">
        <f t="shared" si="7"/>
        <v>28</v>
      </c>
      <c r="H20" s="111">
        <v>0</v>
      </c>
      <c r="I20" s="111">
        <v>8</v>
      </c>
      <c r="J20" s="111">
        <v>0</v>
      </c>
      <c r="K20" s="111">
        <v>36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43">
        <v>0</v>
      </c>
      <c r="S20" s="144"/>
      <c r="T20" s="144"/>
    </row>
    <row r="21" spans="1:24" s="116" customFormat="1" ht="18" customHeight="1">
      <c r="A21" s="96" t="s">
        <v>260</v>
      </c>
      <c r="B21" s="97" t="s">
        <v>237</v>
      </c>
      <c r="C21" s="98" t="s">
        <v>239</v>
      </c>
      <c r="D21" s="145">
        <f t="shared" si="4"/>
        <v>54</v>
      </c>
      <c r="E21" s="111">
        <v>19</v>
      </c>
      <c r="F21" s="111">
        <f t="shared" si="8"/>
        <v>35</v>
      </c>
      <c r="G21" s="111">
        <f t="shared" si="7"/>
        <v>25</v>
      </c>
      <c r="H21" s="111">
        <v>0</v>
      </c>
      <c r="I21" s="111">
        <v>10</v>
      </c>
      <c r="J21" s="111">
        <v>0</v>
      </c>
      <c r="K21" s="111">
        <v>16</v>
      </c>
      <c r="L21" s="111">
        <v>19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43">
        <v>0</v>
      </c>
      <c r="S21" s="144"/>
      <c r="T21" s="144"/>
    </row>
    <row r="22" spans="1:24" s="121" customFormat="1" ht="36" customHeight="1">
      <c r="A22" s="117" t="s">
        <v>261</v>
      </c>
      <c r="B22" s="118" t="s">
        <v>262</v>
      </c>
      <c r="C22" s="119" t="s">
        <v>263</v>
      </c>
      <c r="D22" s="127">
        <f>SUM(D23:D25)</f>
        <v>629</v>
      </c>
      <c r="E22" s="127">
        <f t="shared" ref="E22:R22" si="9">SUM(E23:E25)</f>
        <v>209</v>
      </c>
      <c r="F22" s="127">
        <f t="shared" si="9"/>
        <v>420</v>
      </c>
      <c r="G22" s="127">
        <f t="shared" si="9"/>
        <v>282</v>
      </c>
      <c r="H22" s="127">
        <f t="shared" si="9"/>
        <v>0</v>
      </c>
      <c r="I22" s="127">
        <f t="shared" ref="I22" si="10">SUM(I23:I25)</f>
        <v>138</v>
      </c>
      <c r="J22" s="127">
        <f t="shared" si="9"/>
        <v>0</v>
      </c>
      <c r="K22" s="127">
        <f t="shared" si="9"/>
        <v>192</v>
      </c>
      <c r="L22" s="127">
        <f t="shared" si="9"/>
        <v>228</v>
      </c>
      <c r="M22" s="127">
        <f t="shared" si="9"/>
        <v>0</v>
      </c>
      <c r="N22" s="127">
        <f t="shared" si="9"/>
        <v>0</v>
      </c>
      <c r="O22" s="127">
        <f t="shared" si="9"/>
        <v>0</v>
      </c>
      <c r="P22" s="127">
        <f t="shared" si="9"/>
        <v>0</v>
      </c>
      <c r="Q22" s="127">
        <f t="shared" si="9"/>
        <v>0</v>
      </c>
      <c r="R22" s="127">
        <f t="shared" si="9"/>
        <v>0</v>
      </c>
      <c r="S22" s="147"/>
      <c r="T22" s="147"/>
      <c r="U22" s="156" t="s">
        <v>80</v>
      </c>
      <c r="V22" s="156"/>
    </row>
    <row r="23" spans="1:24" s="116" customFormat="1" ht="18" customHeight="1">
      <c r="A23" s="96" t="s">
        <v>264</v>
      </c>
      <c r="B23" s="106" t="s">
        <v>28</v>
      </c>
      <c r="C23" s="98" t="s">
        <v>68</v>
      </c>
      <c r="D23" s="102">
        <f t="shared" ref="D23:D25" si="11">E23+F23</f>
        <v>351</v>
      </c>
      <c r="E23" s="102">
        <v>117</v>
      </c>
      <c r="F23" s="102">
        <f t="shared" ref="F23:F25" si="12">K23+L23+M23+N23+O23+P23</f>
        <v>234</v>
      </c>
      <c r="G23" s="102">
        <f>F23-H23-I23-J23</f>
        <v>156</v>
      </c>
      <c r="H23" s="102">
        <v>0</v>
      </c>
      <c r="I23" s="102">
        <v>78</v>
      </c>
      <c r="J23" s="102">
        <v>0</v>
      </c>
      <c r="K23" s="102">
        <v>120</v>
      </c>
      <c r="L23" s="102">
        <v>114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13">
        <v>0</v>
      </c>
      <c r="S23" s="144"/>
      <c r="T23" s="144"/>
    </row>
    <row r="24" spans="1:24" s="116" customFormat="1" ht="18" customHeight="1">
      <c r="A24" s="96" t="s">
        <v>265</v>
      </c>
      <c r="B24" s="97" t="s">
        <v>88</v>
      </c>
      <c r="C24" s="98" t="s">
        <v>69</v>
      </c>
      <c r="D24" s="111">
        <f t="shared" si="11"/>
        <v>150</v>
      </c>
      <c r="E24" s="111">
        <v>50</v>
      </c>
      <c r="F24" s="111">
        <f t="shared" si="12"/>
        <v>100</v>
      </c>
      <c r="G24" s="102">
        <f t="shared" ref="G24:G25" si="13">F24-H24-I24-J24</f>
        <v>70</v>
      </c>
      <c r="H24" s="111">
        <v>0</v>
      </c>
      <c r="I24" s="111">
        <v>30</v>
      </c>
      <c r="J24" s="111">
        <v>0</v>
      </c>
      <c r="K24" s="111">
        <v>38</v>
      </c>
      <c r="L24" s="111">
        <v>62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43">
        <v>0</v>
      </c>
      <c r="S24" s="144"/>
      <c r="T24" s="144"/>
    </row>
    <row r="25" spans="1:24" s="116" customFormat="1" ht="18" customHeight="1">
      <c r="A25" s="96" t="s">
        <v>266</v>
      </c>
      <c r="B25" s="97" t="s">
        <v>87</v>
      </c>
      <c r="C25" s="98" t="s">
        <v>239</v>
      </c>
      <c r="D25" s="111">
        <f t="shared" si="11"/>
        <v>128</v>
      </c>
      <c r="E25" s="111">
        <v>42</v>
      </c>
      <c r="F25" s="111">
        <f t="shared" si="12"/>
        <v>86</v>
      </c>
      <c r="G25" s="102">
        <f t="shared" si="13"/>
        <v>56</v>
      </c>
      <c r="H25" s="111">
        <v>0</v>
      </c>
      <c r="I25" s="111">
        <v>30</v>
      </c>
      <c r="J25" s="111">
        <v>0</v>
      </c>
      <c r="K25" s="111">
        <v>34</v>
      </c>
      <c r="L25" s="111">
        <v>52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43">
        <v>0</v>
      </c>
      <c r="S25" s="144"/>
      <c r="T25" s="144"/>
    </row>
    <row r="26" spans="1:24" s="23" customFormat="1" ht="36" customHeight="1">
      <c r="A26" s="137" t="s">
        <v>267</v>
      </c>
      <c r="B26" s="138" t="s">
        <v>268</v>
      </c>
      <c r="C26" s="139" t="s">
        <v>269</v>
      </c>
      <c r="D26" s="140">
        <v>57</v>
      </c>
      <c r="E26" s="140">
        <v>18</v>
      </c>
      <c r="F26" s="140">
        <v>39</v>
      </c>
      <c r="G26" s="140">
        <v>31</v>
      </c>
      <c r="H26" s="140">
        <v>8</v>
      </c>
      <c r="I26" s="140">
        <v>8</v>
      </c>
      <c r="J26" s="140">
        <v>0</v>
      </c>
      <c r="K26" s="140">
        <v>0</v>
      </c>
      <c r="L26" s="140">
        <v>39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35"/>
      <c r="T26" s="135"/>
      <c r="U26" s="157" t="s">
        <v>80</v>
      </c>
      <c r="V26" s="157"/>
    </row>
    <row r="27" spans="1:24" ht="18" customHeight="1">
      <c r="A27" s="42" t="s">
        <v>270</v>
      </c>
      <c r="B27" s="11" t="s">
        <v>238</v>
      </c>
      <c r="C27" s="90" t="s">
        <v>69</v>
      </c>
      <c r="D27" s="22">
        <f t="shared" ref="D27" si="14">E27+F27</f>
        <v>57</v>
      </c>
      <c r="E27" s="10">
        <v>18</v>
      </c>
      <c r="F27" s="10">
        <f t="shared" ref="F27" si="15">K27+L27+M27+N27+O27+P27</f>
        <v>39</v>
      </c>
      <c r="G27" s="10">
        <f>F27-H27-I27-J27</f>
        <v>39</v>
      </c>
      <c r="H27" s="10">
        <v>0</v>
      </c>
      <c r="I27" s="10">
        <v>0</v>
      </c>
      <c r="J27" s="10">
        <v>0</v>
      </c>
      <c r="K27" s="10">
        <v>0</v>
      </c>
      <c r="L27" s="10">
        <v>39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43">
        <v>0</v>
      </c>
      <c r="S27" s="136"/>
      <c r="T27" s="136"/>
    </row>
    <row r="28" spans="1:24" s="121" customFormat="1" ht="30.95" customHeight="1">
      <c r="A28" s="117" t="s">
        <v>16</v>
      </c>
      <c r="B28" s="118" t="s">
        <v>211</v>
      </c>
      <c r="C28" s="119" t="s">
        <v>213</v>
      </c>
      <c r="D28" s="120">
        <f t="shared" ref="D28:I28" si="16">SUM(D29:D32)</f>
        <v>642</v>
      </c>
      <c r="E28" s="120">
        <f t="shared" si="16"/>
        <v>214</v>
      </c>
      <c r="F28" s="120">
        <f t="shared" si="16"/>
        <v>428</v>
      </c>
      <c r="G28" s="120">
        <f t="shared" si="16"/>
        <v>24</v>
      </c>
      <c r="H28" s="120">
        <f t="shared" si="16"/>
        <v>0</v>
      </c>
      <c r="I28" s="120">
        <f t="shared" si="16"/>
        <v>404</v>
      </c>
      <c r="J28" s="120">
        <f t="shared" ref="J28:R28" si="17">SUM(J29:J32)</f>
        <v>0</v>
      </c>
      <c r="K28" s="120">
        <f t="shared" si="17"/>
        <v>0</v>
      </c>
      <c r="L28" s="120">
        <f t="shared" si="17"/>
        <v>0</v>
      </c>
      <c r="M28" s="125">
        <f t="shared" si="17"/>
        <v>96</v>
      </c>
      <c r="N28" s="125">
        <f t="shared" si="17"/>
        <v>96</v>
      </c>
      <c r="O28" s="125">
        <f t="shared" si="17"/>
        <v>56</v>
      </c>
      <c r="P28" s="125">
        <f t="shared" si="17"/>
        <v>60</v>
      </c>
      <c r="Q28" s="125">
        <f t="shared" si="17"/>
        <v>64</v>
      </c>
      <c r="R28" s="125">
        <f t="shared" si="17"/>
        <v>56</v>
      </c>
      <c r="T28" s="156" t="s">
        <v>80</v>
      </c>
      <c r="U28" s="156"/>
    </row>
    <row r="29" spans="1:24" ht="15" customHeight="1">
      <c r="A29" s="42" t="s">
        <v>17</v>
      </c>
      <c r="B29" s="11" t="s">
        <v>18</v>
      </c>
      <c r="C29" s="10" t="s">
        <v>54</v>
      </c>
      <c r="D29" s="72">
        <f>E29+F29</f>
        <v>56</v>
      </c>
      <c r="E29" s="80">
        <v>8</v>
      </c>
      <c r="F29" s="72">
        <f>K29+L29+M29+N29+O29+P29+Q29+R29</f>
        <v>48</v>
      </c>
      <c r="G29" s="10">
        <f>F29-H29-I29-J29</f>
        <v>14</v>
      </c>
      <c r="H29" s="80">
        <v>0</v>
      </c>
      <c r="I29" s="80">
        <v>34</v>
      </c>
      <c r="J29" s="80">
        <v>0</v>
      </c>
      <c r="K29" s="80">
        <v>0</v>
      </c>
      <c r="L29" s="80">
        <v>0</v>
      </c>
      <c r="M29" s="80">
        <v>0</v>
      </c>
      <c r="N29" s="80">
        <v>48</v>
      </c>
      <c r="O29" s="80">
        <v>0</v>
      </c>
      <c r="P29" s="80">
        <v>0</v>
      </c>
      <c r="Q29" s="80">
        <v>0</v>
      </c>
      <c r="R29" s="81">
        <v>0</v>
      </c>
      <c r="T29" s="51">
        <f>SUM(M29:M32,M34:M35,M38:M48,M51:M56,M58:M61,M63:M65)/16</f>
        <v>36</v>
      </c>
      <c r="U29" s="51">
        <f>SUM(N29:N32,N34:N35,N38:N48,N51:N56,N58:N61,N63:N65)/23</f>
        <v>36</v>
      </c>
      <c r="V29" s="38"/>
    </row>
    <row r="30" spans="1:24" ht="12.75" customHeight="1">
      <c r="A30" s="42" t="s">
        <v>19</v>
      </c>
      <c r="B30" s="11" t="s">
        <v>22</v>
      </c>
      <c r="C30" s="10" t="s">
        <v>54</v>
      </c>
      <c r="D30" s="72">
        <f>E30+F30</f>
        <v>58</v>
      </c>
      <c r="E30" s="80">
        <v>10</v>
      </c>
      <c r="F30" s="72">
        <f>K30+L30+M30+N30+O30+P30+Q30+R30</f>
        <v>48</v>
      </c>
      <c r="G30" s="10">
        <f t="shared" ref="G30:G35" si="18">F30-H30-I30-J30</f>
        <v>4</v>
      </c>
      <c r="H30" s="80">
        <v>0</v>
      </c>
      <c r="I30" s="80">
        <v>44</v>
      </c>
      <c r="J30" s="80">
        <v>0</v>
      </c>
      <c r="K30" s="80">
        <v>0</v>
      </c>
      <c r="L30" s="80">
        <v>0</v>
      </c>
      <c r="M30" s="80">
        <v>48</v>
      </c>
      <c r="N30" s="80">
        <v>0</v>
      </c>
      <c r="O30" s="80">
        <v>0</v>
      </c>
      <c r="P30" s="80">
        <v>0</v>
      </c>
      <c r="Q30" s="80">
        <v>0</v>
      </c>
      <c r="R30" s="81">
        <v>0</v>
      </c>
      <c r="T30" s="158" t="s">
        <v>81</v>
      </c>
      <c r="U30" s="158"/>
    </row>
    <row r="31" spans="1:24" s="23" customFormat="1" ht="15.75" customHeight="1">
      <c r="A31" s="44" t="s">
        <v>20</v>
      </c>
      <c r="B31" s="24" t="s">
        <v>23</v>
      </c>
      <c r="C31" s="94" t="s">
        <v>205</v>
      </c>
      <c r="D31" s="73">
        <f>E31+F31</f>
        <v>196</v>
      </c>
      <c r="E31" s="82">
        <v>30</v>
      </c>
      <c r="F31" s="73">
        <f>K31+L31+M31+N31+O31+P31+Q31+R31</f>
        <v>166</v>
      </c>
      <c r="G31" s="10">
        <f t="shared" si="18"/>
        <v>0</v>
      </c>
      <c r="H31" s="82">
        <v>0</v>
      </c>
      <c r="I31" s="82">
        <v>166</v>
      </c>
      <c r="J31" s="82">
        <v>0</v>
      </c>
      <c r="K31" s="82">
        <v>0</v>
      </c>
      <c r="L31" s="82">
        <v>0</v>
      </c>
      <c r="M31" s="82">
        <v>24</v>
      </c>
      <c r="N31" s="82">
        <v>24</v>
      </c>
      <c r="O31" s="82">
        <v>28</v>
      </c>
      <c r="P31" s="82">
        <v>30</v>
      </c>
      <c r="Q31" s="82">
        <v>32</v>
      </c>
      <c r="R31" s="83">
        <v>28</v>
      </c>
      <c r="S31" s="25"/>
      <c r="T31" s="51">
        <f>SUM(O29:O32,O34:O35,O38:O48,O51:O56,O58:O61,O63:O65)/16</f>
        <v>36</v>
      </c>
      <c r="U31" s="51">
        <f>SUM(P29:P32,P34:P35,P38:P48,P51:P56,P58:P61,P63:P65)/23</f>
        <v>36</v>
      </c>
      <c r="V31" s="51"/>
      <c r="W31" s="25"/>
      <c r="X31" s="25"/>
    </row>
    <row r="32" spans="1:24" s="23" customFormat="1" ht="15.75" customHeight="1">
      <c r="A32" s="44" t="s">
        <v>21</v>
      </c>
      <c r="B32" s="24" t="s">
        <v>24</v>
      </c>
      <c r="C32" s="94" t="s">
        <v>206</v>
      </c>
      <c r="D32" s="73">
        <f>E32+F32</f>
        <v>332</v>
      </c>
      <c r="E32" s="82">
        <v>166</v>
      </c>
      <c r="F32" s="73">
        <f>K32+L32+M32+N32+O32+P32+Q32+R32</f>
        <v>166</v>
      </c>
      <c r="G32" s="10">
        <f t="shared" si="18"/>
        <v>6</v>
      </c>
      <c r="H32" s="82">
        <v>0</v>
      </c>
      <c r="I32" s="82">
        <v>160</v>
      </c>
      <c r="J32" s="82">
        <v>0</v>
      </c>
      <c r="K32" s="82">
        <v>0</v>
      </c>
      <c r="L32" s="82">
        <v>0</v>
      </c>
      <c r="M32" s="82">
        <v>24</v>
      </c>
      <c r="N32" s="82">
        <v>24</v>
      </c>
      <c r="O32" s="82">
        <v>28</v>
      </c>
      <c r="P32" s="82">
        <v>30</v>
      </c>
      <c r="Q32" s="82">
        <v>32</v>
      </c>
      <c r="R32" s="83">
        <v>28</v>
      </c>
      <c r="T32" s="157" t="s">
        <v>110</v>
      </c>
      <c r="U32" s="157"/>
    </row>
    <row r="33" spans="1:21" s="121" customFormat="1" ht="34.5" customHeight="1">
      <c r="A33" s="117" t="s">
        <v>25</v>
      </c>
      <c r="B33" s="118" t="s">
        <v>212</v>
      </c>
      <c r="C33" s="127" t="s">
        <v>64</v>
      </c>
      <c r="D33" s="120">
        <f>SUM(D34:D35)</f>
        <v>198</v>
      </c>
      <c r="E33" s="120">
        <f t="shared" ref="E33:R33" si="19">SUM(E34:E35)</f>
        <v>66</v>
      </c>
      <c r="F33" s="120">
        <f t="shared" si="19"/>
        <v>132</v>
      </c>
      <c r="G33" s="120">
        <f t="shared" si="19"/>
        <v>78</v>
      </c>
      <c r="H33" s="120">
        <f t="shared" si="19"/>
        <v>34</v>
      </c>
      <c r="I33" s="120">
        <f t="shared" ref="I33" si="20">SUM(I34:I35)</f>
        <v>20</v>
      </c>
      <c r="J33" s="120">
        <f t="shared" si="19"/>
        <v>0</v>
      </c>
      <c r="K33" s="120">
        <f t="shared" si="19"/>
        <v>0</v>
      </c>
      <c r="L33" s="120">
        <f t="shared" si="19"/>
        <v>0</v>
      </c>
      <c r="M33" s="120">
        <f t="shared" si="19"/>
        <v>132</v>
      </c>
      <c r="N33" s="120">
        <f t="shared" si="19"/>
        <v>0</v>
      </c>
      <c r="O33" s="120">
        <f t="shared" si="19"/>
        <v>0</v>
      </c>
      <c r="P33" s="120">
        <f t="shared" si="19"/>
        <v>0</v>
      </c>
      <c r="Q33" s="120">
        <f t="shared" si="19"/>
        <v>0</v>
      </c>
      <c r="R33" s="120">
        <f t="shared" si="19"/>
        <v>0</v>
      </c>
      <c r="T33" s="121">
        <f>SUM(Q29:Q32,Q34:Q35,Q38:Q48,Q51:Q56,Q58:Q61,Q63:Q65)/17</f>
        <v>36</v>
      </c>
      <c r="U33" s="121">
        <f>SUM(R29:R32,R34:R35,R38:R48,R51:R56,R58:R61,R63:R65)/14</f>
        <v>36</v>
      </c>
    </row>
    <row r="34" spans="1:21" ht="15.75">
      <c r="A34" s="96" t="s">
        <v>26</v>
      </c>
      <c r="B34" s="97" t="s">
        <v>28</v>
      </c>
      <c r="C34" s="98" t="s">
        <v>49</v>
      </c>
      <c r="D34" s="99">
        <f>E34+F34</f>
        <v>108</v>
      </c>
      <c r="E34" s="100">
        <v>36</v>
      </c>
      <c r="F34" s="99">
        <f>K34+L34+M34+N34+O34+P34+Q34+R34</f>
        <v>72</v>
      </c>
      <c r="G34" s="10">
        <f t="shared" si="18"/>
        <v>52</v>
      </c>
      <c r="H34" s="100">
        <v>0</v>
      </c>
      <c r="I34" s="100">
        <v>20</v>
      </c>
      <c r="J34" s="100">
        <v>0</v>
      </c>
      <c r="K34" s="100">
        <v>0</v>
      </c>
      <c r="L34" s="100">
        <v>0</v>
      </c>
      <c r="M34" s="100">
        <v>72</v>
      </c>
      <c r="N34" s="100">
        <v>0</v>
      </c>
      <c r="O34" s="100">
        <v>0</v>
      </c>
      <c r="P34" s="100">
        <v>0</v>
      </c>
      <c r="Q34" s="100">
        <v>0</v>
      </c>
      <c r="R34" s="101">
        <v>0</v>
      </c>
    </row>
    <row r="35" spans="1:21" ht="15.75">
      <c r="A35" s="42" t="s">
        <v>27</v>
      </c>
      <c r="B35" s="11" t="s">
        <v>88</v>
      </c>
      <c r="C35" s="12" t="s">
        <v>54</v>
      </c>
      <c r="D35" s="72">
        <f>E35+F35</f>
        <v>90</v>
      </c>
      <c r="E35" s="80">
        <v>30</v>
      </c>
      <c r="F35" s="72">
        <f>K35+L35+M35+N35+O35+P35+Q35+R35</f>
        <v>60</v>
      </c>
      <c r="G35" s="10">
        <f t="shared" si="18"/>
        <v>26</v>
      </c>
      <c r="H35" s="80">
        <v>34</v>
      </c>
      <c r="I35" s="80">
        <v>0</v>
      </c>
      <c r="J35" s="80">
        <v>0</v>
      </c>
      <c r="K35" s="80">
        <v>0</v>
      </c>
      <c r="L35" s="80">
        <v>0</v>
      </c>
      <c r="M35" s="80">
        <v>60</v>
      </c>
      <c r="N35" s="80">
        <v>0</v>
      </c>
      <c r="O35" s="80">
        <v>0</v>
      </c>
      <c r="P35" s="80">
        <v>0</v>
      </c>
      <c r="Q35" s="80">
        <v>0</v>
      </c>
      <c r="R35" s="81">
        <v>0</v>
      </c>
    </row>
    <row r="36" spans="1:21" s="126" customFormat="1" ht="30.95" customHeight="1">
      <c r="A36" s="117" t="s">
        <v>30</v>
      </c>
      <c r="B36" s="124" t="s">
        <v>208</v>
      </c>
      <c r="C36" s="119" t="s">
        <v>279</v>
      </c>
      <c r="D36" s="120">
        <f t="shared" ref="D36:R36" si="21">D37+D49</f>
        <v>4578</v>
      </c>
      <c r="E36" s="120">
        <f t="shared" si="21"/>
        <v>1214</v>
      </c>
      <c r="F36" s="120">
        <f t="shared" si="21"/>
        <v>3364</v>
      </c>
      <c r="G36" s="120">
        <f t="shared" si="21"/>
        <v>1286</v>
      </c>
      <c r="H36" s="120">
        <f t="shared" si="21"/>
        <v>276</v>
      </c>
      <c r="I36" s="120">
        <f t="shared" si="21"/>
        <v>700</v>
      </c>
      <c r="J36" s="120">
        <f t="shared" si="21"/>
        <v>70</v>
      </c>
      <c r="K36" s="120">
        <f t="shared" si="21"/>
        <v>0</v>
      </c>
      <c r="L36" s="120">
        <f t="shared" si="21"/>
        <v>0</v>
      </c>
      <c r="M36" s="125">
        <f t="shared" si="21"/>
        <v>348</v>
      </c>
      <c r="N36" s="125">
        <f t="shared" si="21"/>
        <v>732</v>
      </c>
      <c r="O36" s="125">
        <f t="shared" si="21"/>
        <v>520</v>
      </c>
      <c r="P36" s="125">
        <f t="shared" si="21"/>
        <v>768</v>
      </c>
      <c r="Q36" s="125">
        <f t="shared" si="21"/>
        <v>548</v>
      </c>
      <c r="R36" s="125">
        <f t="shared" si="21"/>
        <v>448</v>
      </c>
    </row>
    <row r="37" spans="1:21" s="123" customFormat="1" ht="15.75" customHeight="1">
      <c r="A37" s="45" t="s">
        <v>15</v>
      </c>
      <c r="B37" s="28" t="s">
        <v>73</v>
      </c>
      <c r="C37" s="29" t="s">
        <v>278</v>
      </c>
      <c r="D37" s="74">
        <f t="shared" ref="D37:R37" si="22">SUM(D38:D48)</f>
        <v>1484</v>
      </c>
      <c r="E37" s="74">
        <f t="shared" si="22"/>
        <v>494</v>
      </c>
      <c r="F37" s="74">
        <f t="shared" si="22"/>
        <v>990</v>
      </c>
      <c r="G37" s="74">
        <f t="shared" si="22"/>
        <v>508</v>
      </c>
      <c r="H37" s="74">
        <f t="shared" si="22"/>
        <v>126</v>
      </c>
      <c r="I37" s="74">
        <f t="shared" si="22"/>
        <v>336</v>
      </c>
      <c r="J37" s="74">
        <f t="shared" si="22"/>
        <v>20</v>
      </c>
      <c r="K37" s="74">
        <f t="shared" si="22"/>
        <v>0</v>
      </c>
      <c r="L37" s="74">
        <f t="shared" si="22"/>
        <v>0</v>
      </c>
      <c r="M37" s="74">
        <f t="shared" si="22"/>
        <v>348</v>
      </c>
      <c r="N37" s="74">
        <f t="shared" si="22"/>
        <v>146</v>
      </c>
      <c r="O37" s="74">
        <f t="shared" si="22"/>
        <v>190</v>
      </c>
      <c r="P37" s="74">
        <f t="shared" si="22"/>
        <v>216</v>
      </c>
      <c r="Q37" s="74">
        <f t="shared" si="22"/>
        <v>0</v>
      </c>
      <c r="R37" s="122">
        <f t="shared" si="22"/>
        <v>90</v>
      </c>
    </row>
    <row r="38" spans="1:21" ht="15.75">
      <c r="A38" s="42" t="s">
        <v>55</v>
      </c>
      <c r="B38" s="11" t="s">
        <v>89</v>
      </c>
      <c r="C38" s="26" t="s">
        <v>232</v>
      </c>
      <c r="D38" s="72">
        <f t="shared" ref="D38:D48" si="23">E38+F38</f>
        <v>222</v>
      </c>
      <c r="E38" s="80">
        <v>74</v>
      </c>
      <c r="F38" s="72">
        <f t="shared" ref="F38:F48" si="24">K38+L38+M38+N38+O38+P38+Q38+R38</f>
        <v>148</v>
      </c>
      <c r="G38" s="72">
        <f>F38-H38-I38-J38</f>
        <v>60</v>
      </c>
      <c r="H38" s="82">
        <v>0</v>
      </c>
      <c r="I38" s="82">
        <v>88</v>
      </c>
      <c r="J38" s="80">
        <v>0</v>
      </c>
      <c r="K38" s="82">
        <v>0</v>
      </c>
      <c r="L38" s="82">
        <v>0</v>
      </c>
      <c r="M38" s="82">
        <v>38</v>
      </c>
      <c r="N38" s="82">
        <v>48</v>
      </c>
      <c r="O38" s="82">
        <v>62</v>
      </c>
      <c r="P38" s="82">
        <v>0</v>
      </c>
      <c r="Q38" s="82">
        <v>0</v>
      </c>
      <c r="R38" s="83">
        <v>0</v>
      </c>
    </row>
    <row r="39" spans="1:21" ht="15.75">
      <c r="A39" s="96" t="s">
        <v>56</v>
      </c>
      <c r="B39" s="97" t="s">
        <v>90</v>
      </c>
      <c r="C39" s="26" t="s">
        <v>236</v>
      </c>
      <c r="D39" s="99">
        <f t="shared" si="23"/>
        <v>258</v>
      </c>
      <c r="E39" s="100">
        <v>86</v>
      </c>
      <c r="F39" s="99">
        <f t="shared" si="24"/>
        <v>172</v>
      </c>
      <c r="G39" s="72">
        <f t="shared" ref="G39:G48" si="25">F39-H39-I39-J39</f>
        <v>72</v>
      </c>
      <c r="H39" s="85">
        <v>20</v>
      </c>
      <c r="I39" s="85">
        <v>60</v>
      </c>
      <c r="J39" s="100">
        <v>20</v>
      </c>
      <c r="K39" s="85">
        <v>0</v>
      </c>
      <c r="L39" s="85">
        <v>0</v>
      </c>
      <c r="M39" s="100">
        <v>58</v>
      </c>
      <c r="N39" s="85">
        <v>50</v>
      </c>
      <c r="O39" s="85">
        <v>64</v>
      </c>
      <c r="P39" s="85">
        <v>0</v>
      </c>
      <c r="Q39" s="85">
        <v>0</v>
      </c>
      <c r="R39" s="103">
        <v>0</v>
      </c>
    </row>
    <row r="40" spans="1:21" ht="15.75">
      <c r="A40" s="96" t="s">
        <v>57</v>
      </c>
      <c r="B40" s="97" t="s">
        <v>91</v>
      </c>
      <c r="C40" s="98" t="s">
        <v>68</v>
      </c>
      <c r="D40" s="99">
        <f t="shared" si="23"/>
        <v>198</v>
      </c>
      <c r="E40" s="100">
        <v>66</v>
      </c>
      <c r="F40" s="99">
        <f t="shared" si="24"/>
        <v>132</v>
      </c>
      <c r="G40" s="72">
        <f t="shared" si="25"/>
        <v>72</v>
      </c>
      <c r="H40" s="85">
        <v>20</v>
      </c>
      <c r="I40" s="85">
        <v>40</v>
      </c>
      <c r="J40" s="100">
        <v>0</v>
      </c>
      <c r="K40" s="85">
        <v>0</v>
      </c>
      <c r="L40" s="85">
        <v>0</v>
      </c>
      <c r="M40" s="100">
        <v>84</v>
      </c>
      <c r="N40" s="85">
        <v>48</v>
      </c>
      <c r="O40" s="85">
        <v>0</v>
      </c>
      <c r="P40" s="85">
        <v>0</v>
      </c>
      <c r="Q40" s="85">
        <v>0</v>
      </c>
      <c r="R40" s="103">
        <v>0</v>
      </c>
    </row>
    <row r="41" spans="1:21" ht="15.75">
      <c r="A41" s="44" t="s">
        <v>58</v>
      </c>
      <c r="B41" s="13" t="s">
        <v>92</v>
      </c>
      <c r="C41" s="102" t="s">
        <v>49</v>
      </c>
      <c r="D41" s="73">
        <f t="shared" si="23"/>
        <v>108</v>
      </c>
      <c r="E41" s="82">
        <v>36</v>
      </c>
      <c r="F41" s="73">
        <f t="shared" si="24"/>
        <v>72</v>
      </c>
      <c r="G41" s="72">
        <f t="shared" si="25"/>
        <v>42</v>
      </c>
      <c r="H41" s="82">
        <v>30</v>
      </c>
      <c r="I41" s="82">
        <v>0</v>
      </c>
      <c r="J41" s="82">
        <v>0</v>
      </c>
      <c r="K41" s="82">
        <v>0</v>
      </c>
      <c r="L41" s="82">
        <v>0</v>
      </c>
      <c r="M41" s="82">
        <v>72</v>
      </c>
      <c r="N41" s="82">
        <v>0</v>
      </c>
      <c r="O41" s="82">
        <v>0</v>
      </c>
      <c r="P41" s="82">
        <v>0</v>
      </c>
      <c r="Q41" s="82">
        <v>0</v>
      </c>
      <c r="R41" s="83">
        <v>0</v>
      </c>
    </row>
    <row r="42" spans="1:21" ht="15.75" customHeight="1">
      <c r="A42" s="42" t="s">
        <v>59</v>
      </c>
      <c r="B42" s="11" t="s">
        <v>93</v>
      </c>
      <c r="C42" s="102" t="s">
        <v>54</v>
      </c>
      <c r="D42" s="72">
        <f t="shared" si="23"/>
        <v>96</v>
      </c>
      <c r="E42" s="80">
        <v>32</v>
      </c>
      <c r="F42" s="72">
        <f t="shared" si="24"/>
        <v>64</v>
      </c>
      <c r="G42" s="72">
        <f t="shared" si="25"/>
        <v>26</v>
      </c>
      <c r="H42" s="85">
        <v>0</v>
      </c>
      <c r="I42" s="85">
        <v>38</v>
      </c>
      <c r="J42" s="80">
        <v>0</v>
      </c>
      <c r="K42" s="82">
        <v>0</v>
      </c>
      <c r="L42" s="82">
        <v>0</v>
      </c>
      <c r="M42" s="82">
        <v>0</v>
      </c>
      <c r="N42" s="82">
        <v>0</v>
      </c>
      <c r="O42" s="82">
        <v>64</v>
      </c>
      <c r="P42" s="82">
        <v>0</v>
      </c>
      <c r="Q42" s="82">
        <v>0</v>
      </c>
      <c r="R42" s="83">
        <v>0</v>
      </c>
    </row>
    <row r="43" spans="1:21" ht="15.75" customHeight="1">
      <c r="A43" s="96" t="s">
        <v>60</v>
      </c>
      <c r="B43" s="97" t="s">
        <v>94</v>
      </c>
      <c r="C43" s="26" t="s">
        <v>69</v>
      </c>
      <c r="D43" s="99">
        <f t="shared" si="23"/>
        <v>144</v>
      </c>
      <c r="E43" s="100">
        <v>48</v>
      </c>
      <c r="F43" s="99">
        <f t="shared" si="24"/>
        <v>96</v>
      </c>
      <c r="G43" s="72">
        <f t="shared" si="25"/>
        <v>46</v>
      </c>
      <c r="H43" s="85">
        <v>0</v>
      </c>
      <c r="I43" s="85">
        <v>50</v>
      </c>
      <c r="J43" s="100">
        <v>0</v>
      </c>
      <c r="K43" s="85">
        <v>0</v>
      </c>
      <c r="L43" s="85">
        <v>0</v>
      </c>
      <c r="M43" s="85">
        <v>96</v>
      </c>
      <c r="N43" s="85">
        <v>0</v>
      </c>
      <c r="O43" s="85">
        <v>0</v>
      </c>
      <c r="P43" s="85">
        <v>0</v>
      </c>
      <c r="Q43" s="85">
        <v>0</v>
      </c>
      <c r="R43" s="103">
        <v>0</v>
      </c>
    </row>
    <row r="44" spans="1:21" ht="15.75" customHeight="1">
      <c r="A44" s="42" t="s">
        <v>61</v>
      </c>
      <c r="B44" s="110" t="s">
        <v>75</v>
      </c>
      <c r="C44" s="12" t="s">
        <v>54</v>
      </c>
      <c r="D44" s="72">
        <f t="shared" si="23"/>
        <v>75</v>
      </c>
      <c r="E44" s="80">
        <v>25</v>
      </c>
      <c r="F44" s="72">
        <f t="shared" si="24"/>
        <v>50</v>
      </c>
      <c r="G44" s="72">
        <f t="shared" si="25"/>
        <v>34</v>
      </c>
      <c r="H44" s="85">
        <v>0</v>
      </c>
      <c r="I44" s="85">
        <v>16</v>
      </c>
      <c r="J44" s="80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3">
        <v>50</v>
      </c>
    </row>
    <row r="45" spans="1:21" ht="15.75" customHeight="1">
      <c r="A45" s="42" t="s">
        <v>62</v>
      </c>
      <c r="B45" s="97" t="s">
        <v>95</v>
      </c>
      <c r="C45" s="12" t="s">
        <v>54</v>
      </c>
      <c r="D45" s="72">
        <f t="shared" si="23"/>
        <v>58</v>
      </c>
      <c r="E45" s="80">
        <v>18</v>
      </c>
      <c r="F45" s="72">
        <f t="shared" si="24"/>
        <v>40</v>
      </c>
      <c r="G45" s="72">
        <f t="shared" si="25"/>
        <v>22</v>
      </c>
      <c r="H45" s="85">
        <v>10</v>
      </c>
      <c r="I45" s="85">
        <v>8</v>
      </c>
      <c r="J45" s="80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3">
        <v>40</v>
      </c>
    </row>
    <row r="46" spans="1:21" ht="15.75" customHeight="1">
      <c r="A46" s="96" t="s">
        <v>63</v>
      </c>
      <c r="B46" s="97" t="s">
        <v>29</v>
      </c>
      <c r="C46" s="98" t="s">
        <v>49</v>
      </c>
      <c r="D46" s="99">
        <f t="shared" si="23"/>
        <v>102</v>
      </c>
      <c r="E46" s="100">
        <v>34</v>
      </c>
      <c r="F46" s="99">
        <f t="shared" si="24"/>
        <v>68</v>
      </c>
      <c r="G46" s="72">
        <f t="shared" si="25"/>
        <v>48</v>
      </c>
      <c r="H46" s="85">
        <v>0</v>
      </c>
      <c r="I46" s="85">
        <v>20</v>
      </c>
      <c r="J46" s="100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68</v>
      </c>
      <c r="Q46" s="85">
        <v>0</v>
      </c>
      <c r="R46" s="103">
        <v>0</v>
      </c>
    </row>
    <row r="47" spans="1:21" ht="15.75" customHeight="1">
      <c r="A47" s="42" t="s">
        <v>96</v>
      </c>
      <c r="B47" s="11" t="s">
        <v>98</v>
      </c>
      <c r="C47" s="98" t="s">
        <v>54</v>
      </c>
      <c r="D47" s="72">
        <f t="shared" si="23"/>
        <v>168</v>
      </c>
      <c r="E47" s="84">
        <v>56</v>
      </c>
      <c r="F47" s="72">
        <f t="shared" si="24"/>
        <v>112</v>
      </c>
      <c r="G47" s="72">
        <f t="shared" si="25"/>
        <v>66</v>
      </c>
      <c r="H47" s="142">
        <v>46</v>
      </c>
      <c r="I47" s="142">
        <v>0</v>
      </c>
      <c r="J47" s="84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112</v>
      </c>
      <c r="Q47" s="82">
        <v>0</v>
      </c>
      <c r="R47" s="83">
        <v>0</v>
      </c>
    </row>
    <row r="48" spans="1:21" ht="15.75" customHeight="1">
      <c r="A48" s="42" t="s">
        <v>97</v>
      </c>
      <c r="B48" s="11" t="s">
        <v>74</v>
      </c>
      <c r="C48" s="14" t="s">
        <v>54</v>
      </c>
      <c r="D48" s="72">
        <f t="shared" si="23"/>
        <v>55</v>
      </c>
      <c r="E48" s="84">
        <v>19</v>
      </c>
      <c r="F48" s="72">
        <f t="shared" si="24"/>
        <v>36</v>
      </c>
      <c r="G48" s="72">
        <f t="shared" si="25"/>
        <v>20</v>
      </c>
      <c r="H48" s="142">
        <v>0</v>
      </c>
      <c r="I48" s="142">
        <v>16</v>
      </c>
      <c r="J48" s="84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36</v>
      </c>
      <c r="Q48" s="82">
        <v>0</v>
      </c>
      <c r="R48" s="83">
        <v>0</v>
      </c>
    </row>
    <row r="49" spans="1:20" s="123" customFormat="1" ht="15.75">
      <c r="A49" s="45" t="s">
        <v>50</v>
      </c>
      <c r="B49" s="28" t="s">
        <v>76</v>
      </c>
      <c r="C49" s="29" t="s">
        <v>245</v>
      </c>
      <c r="D49" s="74">
        <f t="shared" ref="D49:M49" si="26">D50+D57+D62</f>
        <v>3094</v>
      </c>
      <c r="E49" s="74">
        <f>E50+E57+E62</f>
        <v>720</v>
      </c>
      <c r="F49" s="74">
        <f t="shared" si="26"/>
        <v>2374</v>
      </c>
      <c r="G49" s="74">
        <f t="shared" si="26"/>
        <v>778</v>
      </c>
      <c r="H49" s="74">
        <f t="shared" si="26"/>
        <v>150</v>
      </c>
      <c r="I49" s="74">
        <f t="shared" ref="I49" si="27">I50+I57+I62</f>
        <v>364</v>
      </c>
      <c r="J49" s="74">
        <f t="shared" si="26"/>
        <v>50</v>
      </c>
      <c r="K49" s="74">
        <f t="shared" si="26"/>
        <v>0</v>
      </c>
      <c r="L49" s="74">
        <f t="shared" si="26"/>
        <v>0</v>
      </c>
      <c r="M49" s="74">
        <f t="shared" si="26"/>
        <v>0</v>
      </c>
      <c r="N49" s="122">
        <f t="shared" ref="N49:P49" si="28">N50+N57+N62</f>
        <v>586</v>
      </c>
      <c r="O49" s="122">
        <f t="shared" si="28"/>
        <v>330</v>
      </c>
      <c r="P49" s="122">
        <f t="shared" si="28"/>
        <v>552</v>
      </c>
      <c r="Q49" s="122">
        <f>Q50+Q57+Q62</f>
        <v>548</v>
      </c>
      <c r="R49" s="122">
        <f>R50+R57+R62</f>
        <v>358</v>
      </c>
    </row>
    <row r="50" spans="1:20" s="121" customFormat="1" ht="31.5" customHeight="1">
      <c r="A50" s="117" t="s">
        <v>31</v>
      </c>
      <c r="B50" s="118" t="s">
        <v>99</v>
      </c>
      <c r="C50" s="119" t="s">
        <v>112</v>
      </c>
      <c r="D50" s="120">
        <f>SUM(D51:D56)</f>
        <v>1864</v>
      </c>
      <c r="E50" s="120">
        <f>SUM(E51:E56)</f>
        <v>574</v>
      </c>
      <c r="F50" s="120">
        <f>SUM(F51:F56)</f>
        <v>1290</v>
      </c>
      <c r="G50" s="120">
        <f t="shared" ref="G50:L50" si="29">SUM(G51+G52+G55+G56)</f>
        <v>610</v>
      </c>
      <c r="H50" s="120">
        <f t="shared" si="29"/>
        <v>150</v>
      </c>
      <c r="I50" s="120">
        <f t="shared" si="29"/>
        <v>286</v>
      </c>
      <c r="J50" s="120">
        <f t="shared" si="29"/>
        <v>30</v>
      </c>
      <c r="K50" s="120">
        <f t="shared" si="29"/>
        <v>0</v>
      </c>
      <c r="L50" s="120">
        <f t="shared" si="29"/>
        <v>0</v>
      </c>
      <c r="M50" s="120">
        <f t="shared" ref="M50:N50" si="30">SUM(M51:M56)</f>
        <v>0</v>
      </c>
      <c r="N50" s="120">
        <f t="shared" si="30"/>
        <v>122</v>
      </c>
      <c r="O50" s="120">
        <f>SUM(O51:O56)</f>
        <v>114</v>
      </c>
      <c r="P50" s="120">
        <f>SUM(P51:P56)</f>
        <v>396</v>
      </c>
      <c r="Q50" s="120">
        <f>SUM(Q51:Q56)</f>
        <v>300</v>
      </c>
      <c r="R50" s="120">
        <f>SUM(R51:R56)</f>
        <v>358</v>
      </c>
    </row>
    <row r="51" spans="1:20" s="116" customFormat="1" ht="15.75">
      <c r="A51" s="105" t="s">
        <v>32</v>
      </c>
      <c r="B51" s="110" t="s">
        <v>100</v>
      </c>
      <c r="C51" s="98" t="s">
        <v>285</v>
      </c>
      <c r="D51" s="99">
        <f>SUM(E51:F51)</f>
        <v>510</v>
      </c>
      <c r="E51" s="99">
        <f>F51/2</f>
        <v>170</v>
      </c>
      <c r="F51" s="99">
        <f>SUM(G51:H51)</f>
        <v>340</v>
      </c>
      <c r="G51" s="99">
        <f>SUM(K51:R51)-H51</f>
        <v>190</v>
      </c>
      <c r="H51" s="99">
        <v>150</v>
      </c>
      <c r="I51" s="99">
        <v>40</v>
      </c>
      <c r="J51" s="99">
        <v>0</v>
      </c>
      <c r="K51" s="99">
        <v>0</v>
      </c>
      <c r="L51" s="99">
        <v>0</v>
      </c>
      <c r="M51" s="99">
        <v>0</v>
      </c>
      <c r="N51" s="99">
        <v>122</v>
      </c>
      <c r="O51" s="99">
        <v>114</v>
      </c>
      <c r="P51" s="99">
        <v>104</v>
      </c>
      <c r="Q51" s="99">
        <v>0</v>
      </c>
      <c r="R51" s="99">
        <v>0</v>
      </c>
    </row>
    <row r="52" spans="1:20" s="108" customFormat="1" ht="31.5">
      <c r="A52" s="105" t="s">
        <v>101</v>
      </c>
      <c r="B52" s="106" t="s">
        <v>102</v>
      </c>
      <c r="C52" s="98" t="s">
        <v>68</v>
      </c>
      <c r="D52" s="104">
        <f t="shared" ref="D52:D55" si="31">SUM(E52:F52)</f>
        <v>480</v>
      </c>
      <c r="E52" s="104">
        <f t="shared" ref="E52:E55" si="32">F52/2</f>
        <v>160</v>
      </c>
      <c r="F52" s="104">
        <f t="shared" ref="F52:F55" si="33">SUM(G52:H52)</f>
        <v>320</v>
      </c>
      <c r="G52" s="104">
        <f t="shared" ref="G52:G55" si="34">SUM(K52:R52)-H52</f>
        <v>320</v>
      </c>
      <c r="H52" s="99">
        <v>0</v>
      </c>
      <c r="I52" s="104">
        <v>180</v>
      </c>
      <c r="J52" s="104">
        <v>30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218</v>
      </c>
      <c r="Q52" s="104">
        <v>102</v>
      </c>
      <c r="R52" s="104">
        <v>0</v>
      </c>
    </row>
    <row r="53" spans="1:20" s="23" customFormat="1" ht="15.75">
      <c r="A53" s="105" t="s">
        <v>201</v>
      </c>
      <c r="B53" s="106" t="s">
        <v>225</v>
      </c>
      <c r="C53" s="98" t="s">
        <v>69</v>
      </c>
      <c r="D53" s="99">
        <f t="shared" si="31"/>
        <v>360</v>
      </c>
      <c r="E53" s="99">
        <f t="shared" si="32"/>
        <v>120</v>
      </c>
      <c r="F53" s="99">
        <f t="shared" si="33"/>
        <v>240</v>
      </c>
      <c r="G53" s="99">
        <f t="shared" si="34"/>
        <v>192</v>
      </c>
      <c r="H53" s="99">
        <v>48</v>
      </c>
      <c r="I53" s="99">
        <v>50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126</v>
      </c>
      <c r="R53" s="99">
        <v>114</v>
      </c>
    </row>
    <row r="54" spans="1:20" s="23" customFormat="1" ht="31.5">
      <c r="A54" s="105" t="s">
        <v>229</v>
      </c>
      <c r="B54" s="106" t="s">
        <v>226</v>
      </c>
      <c r="C54" s="98" t="s">
        <v>69</v>
      </c>
      <c r="D54" s="104">
        <f t="shared" si="31"/>
        <v>220</v>
      </c>
      <c r="E54" s="104">
        <v>74</v>
      </c>
      <c r="F54" s="104">
        <f t="shared" si="33"/>
        <v>146</v>
      </c>
      <c r="G54" s="104">
        <f t="shared" si="34"/>
        <v>146</v>
      </c>
      <c r="H54" s="99">
        <v>0</v>
      </c>
      <c r="I54" s="104">
        <v>80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46</v>
      </c>
      <c r="R54" s="104">
        <v>100</v>
      </c>
    </row>
    <row r="55" spans="1:20" s="108" customFormat="1" ht="15.75">
      <c r="A55" s="105" t="s">
        <v>230</v>
      </c>
      <c r="B55" s="106" t="s">
        <v>227</v>
      </c>
      <c r="C55" s="98" t="s">
        <v>69</v>
      </c>
      <c r="D55" s="99">
        <f t="shared" si="31"/>
        <v>150</v>
      </c>
      <c r="E55" s="99">
        <f t="shared" si="32"/>
        <v>50</v>
      </c>
      <c r="F55" s="99">
        <f t="shared" si="33"/>
        <v>100</v>
      </c>
      <c r="G55" s="99">
        <f t="shared" si="34"/>
        <v>100</v>
      </c>
      <c r="H55" s="99">
        <v>0</v>
      </c>
      <c r="I55" s="99">
        <v>66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74</v>
      </c>
      <c r="Q55" s="99">
        <v>26</v>
      </c>
      <c r="R55" s="99">
        <v>0</v>
      </c>
      <c r="S55" s="109"/>
    </row>
    <row r="56" spans="1:20" ht="15.75">
      <c r="A56" s="105" t="s">
        <v>195</v>
      </c>
      <c r="B56" s="110" t="s">
        <v>103</v>
      </c>
      <c r="C56" s="102" t="s">
        <v>54</v>
      </c>
      <c r="D56" s="102">
        <f>F56</f>
        <v>144</v>
      </c>
      <c r="E56" s="111">
        <v>0</v>
      </c>
      <c r="F56" s="111">
        <f>K56+L56+M56+N56+O56+P56+Q56+R56</f>
        <v>144</v>
      </c>
      <c r="G56" s="111">
        <v>0</v>
      </c>
      <c r="H56" s="99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31">
        <v>144</v>
      </c>
    </row>
    <row r="57" spans="1:20" s="115" customFormat="1" ht="30.95" customHeight="1">
      <c r="A57" s="117" t="s">
        <v>33</v>
      </c>
      <c r="B57" s="118" t="s">
        <v>104</v>
      </c>
      <c r="C57" s="119" t="s">
        <v>112</v>
      </c>
      <c r="D57" s="120">
        <f>SUM(D58:D61)</f>
        <v>534</v>
      </c>
      <c r="E57" s="120">
        <f>SUM(E58:E61)</f>
        <v>130</v>
      </c>
      <c r="F57" s="120">
        <f>SUM(F58+F59+F60+F61)</f>
        <v>404</v>
      </c>
      <c r="G57" s="120">
        <f>SUM(G58+G60+G61)</f>
        <v>136</v>
      </c>
      <c r="H57" s="120">
        <f>SUM(H58+H60+H61)</f>
        <v>0</v>
      </c>
      <c r="I57" s="120">
        <f>SUM(I58+I60+I61)</f>
        <v>70</v>
      </c>
      <c r="J57" s="120">
        <f>SUM(J58:J61)</f>
        <v>20</v>
      </c>
      <c r="K57" s="120">
        <f>SUM(K58+K60+K61)</f>
        <v>0</v>
      </c>
      <c r="L57" s="120">
        <f>SUM(L58+L60+L61)</f>
        <v>0</v>
      </c>
      <c r="M57" s="120">
        <f t="shared" ref="M57:P57" si="35">SUM(M58:M61)</f>
        <v>0</v>
      </c>
      <c r="N57" s="120">
        <f t="shared" si="35"/>
        <v>0</v>
      </c>
      <c r="O57" s="120">
        <f t="shared" si="35"/>
        <v>0</v>
      </c>
      <c r="P57" s="120">
        <f t="shared" si="35"/>
        <v>156</v>
      </c>
      <c r="Q57" s="120">
        <f>SUM(Q58:Q61)</f>
        <v>248</v>
      </c>
      <c r="R57" s="120">
        <f>SUM(R58+R60+R61)</f>
        <v>0</v>
      </c>
    </row>
    <row r="58" spans="1:20" s="108" customFormat="1" ht="15.95" customHeight="1">
      <c r="A58" s="105" t="s">
        <v>34</v>
      </c>
      <c r="B58" s="106" t="s">
        <v>105</v>
      </c>
      <c r="C58" s="107" t="s">
        <v>54</v>
      </c>
      <c r="D58" s="99">
        <f t="shared" ref="D58" si="36">SUM(E58:F58)</f>
        <v>159</v>
      </c>
      <c r="E58" s="99">
        <f t="shared" ref="E58" si="37">F58/2</f>
        <v>53</v>
      </c>
      <c r="F58" s="99">
        <f t="shared" ref="F58" si="38">SUM(G58:H58)</f>
        <v>106</v>
      </c>
      <c r="G58" s="99">
        <f t="shared" ref="G58" si="39">SUM(K58:R58)-H58</f>
        <v>106</v>
      </c>
      <c r="H58" s="99">
        <v>0</v>
      </c>
      <c r="I58" s="99">
        <v>50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106</v>
      </c>
      <c r="Q58" s="99">
        <v>0</v>
      </c>
      <c r="R58" s="99">
        <v>0</v>
      </c>
    </row>
    <row r="59" spans="1:20" s="38" customFormat="1" ht="15.95" customHeight="1">
      <c r="A59" s="105" t="s">
        <v>220</v>
      </c>
      <c r="B59" s="106" t="s">
        <v>228</v>
      </c>
      <c r="C59" s="107" t="s">
        <v>54</v>
      </c>
      <c r="D59" s="104">
        <f t="shared" ref="D59:D60" si="40">E59+F59</f>
        <v>156</v>
      </c>
      <c r="E59" s="85">
        <v>52</v>
      </c>
      <c r="F59" s="104">
        <f t="shared" ref="F59:F60" si="41">K59+L59+M59+N59+O59+P59+Q59+R59</f>
        <v>104</v>
      </c>
      <c r="G59" s="99">
        <f t="shared" ref="G59" si="42">F59-H59-J59</f>
        <v>84</v>
      </c>
      <c r="H59" s="99">
        <v>0</v>
      </c>
      <c r="I59" s="85">
        <v>50</v>
      </c>
      <c r="J59" s="85">
        <v>20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104</v>
      </c>
      <c r="R59" s="85">
        <v>0</v>
      </c>
    </row>
    <row r="60" spans="1:20" s="108" customFormat="1" ht="15.95" customHeight="1">
      <c r="A60" s="105" t="s">
        <v>231</v>
      </c>
      <c r="B60" s="106" t="s">
        <v>221</v>
      </c>
      <c r="C60" s="107" t="s">
        <v>54</v>
      </c>
      <c r="D60" s="104">
        <f t="shared" si="40"/>
        <v>75</v>
      </c>
      <c r="E60" s="85">
        <v>25</v>
      </c>
      <c r="F60" s="104">
        <f t="shared" si="41"/>
        <v>50</v>
      </c>
      <c r="G60" s="99">
        <v>30</v>
      </c>
      <c r="H60" s="99">
        <v>0</v>
      </c>
      <c r="I60" s="85">
        <v>20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50</v>
      </c>
      <c r="Q60" s="85">
        <v>0</v>
      </c>
      <c r="R60" s="103">
        <v>0</v>
      </c>
    </row>
    <row r="61" spans="1:20" s="23" customFormat="1" ht="15.95" customHeight="1">
      <c r="A61" s="105" t="s">
        <v>53</v>
      </c>
      <c r="B61" s="106" t="s">
        <v>106</v>
      </c>
      <c r="C61" s="102" t="s">
        <v>54</v>
      </c>
      <c r="D61" s="102">
        <f>F61</f>
        <v>144</v>
      </c>
      <c r="E61" s="102">
        <v>0</v>
      </c>
      <c r="F61" s="102">
        <f>K61+L61+M61+N61+O61+P61+Q61+R61</f>
        <v>144</v>
      </c>
      <c r="G61" s="102">
        <v>0</v>
      </c>
      <c r="H61" s="99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85">
        <v>0</v>
      </c>
      <c r="O61" s="102">
        <v>0</v>
      </c>
      <c r="P61" s="102">
        <v>0</v>
      </c>
      <c r="Q61" s="88">
        <v>144</v>
      </c>
      <c r="R61" s="113">
        <v>0</v>
      </c>
    </row>
    <row r="62" spans="1:20" s="121" customFormat="1" ht="31.5">
      <c r="A62" s="117" t="s">
        <v>35</v>
      </c>
      <c r="B62" s="118" t="s">
        <v>217</v>
      </c>
      <c r="C62" s="119" t="s">
        <v>112</v>
      </c>
      <c r="D62" s="120">
        <f>SUM(D63:D65)</f>
        <v>696</v>
      </c>
      <c r="E62" s="120">
        <f>SUM(E63:E64:E65)</f>
        <v>16</v>
      </c>
      <c r="F62" s="120">
        <f>SUM(F63:F64:F65)</f>
        <v>680</v>
      </c>
      <c r="G62" s="120">
        <f>SUM(G63:G64:G65)</f>
        <v>32</v>
      </c>
      <c r="H62" s="120">
        <f>SUM(H63:H64:H65)</f>
        <v>0</v>
      </c>
      <c r="I62" s="120">
        <f>SUM(I63:I64:I65)</f>
        <v>8</v>
      </c>
      <c r="J62" s="120">
        <f>SUM(J63:J64:J65)</f>
        <v>0</v>
      </c>
      <c r="K62" s="120">
        <f>SUM(K63:K64:K65)</f>
        <v>0</v>
      </c>
      <c r="L62" s="120">
        <f>SUM(L63:L64:L65)</f>
        <v>0</v>
      </c>
      <c r="M62" s="120">
        <f>SUM(M63:M64:M65)</f>
        <v>0</v>
      </c>
      <c r="N62" s="120">
        <f>SUM(N63:N64:N65)</f>
        <v>464</v>
      </c>
      <c r="O62" s="120">
        <f>SUM(O63:O64:O65)</f>
        <v>216</v>
      </c>
      <c r="P62" s="120">
        <f>SUM(P63:P64:P65)</f>
        <v>0</v>
      </c>
      <c r="Q62" s="120">
        <f>SUM(Q63:Q64:Q65)</f>
        <v>0</v>
      </c>
      <c r="R62" s="120">
        <f>SUM(R63:R64:R65)</f>
        <v>0</v>
      </c>
    </row>
    <row r="63" spans="1:20" s="108" customFormat="1" ht="31.5" customHeight="1">
      <c r="A63" s="105" t="s">
        <v>36</v>
      </c>
      <c r="B63" s="106" t="s">
        <v>107</v>
      </c>
      <c r="C63" s="112" t="s">
        <v>54</v>
      </c>
      <c r="D63" s="104">
        <f>E63+F63</f>
        <v>48</v>
      </c>
      <c r="E63" s="85">
        <v>16</v>
      </c>
      <c r="F63" s="104">
        <f>K63+L63+M63+N63+O63+P63+Q63+R63</f>
        <v>32</v>
      </c>
      <c r="G63" s="104">
        <f t="shared" ref="G63" si="43">F63-H63-J63</f>
        <v>32</v>
      </c>
      <c r="H63" s="85">
        <v>0</v>
      </c>
      <c r="I63" s="85">
        <v>8</v>
      </c>
      <c r="J63" s="85">
        <v>0</v>
      </c>
      <c r="K63" s="85">
        <v>0</v>
      </c>
      <c r="L63" s="85">
        <v>0</v>
      </c>
      <c r="M63" s="85">
        <v>0</v>
      </c>
      <c r="N63" s="85">
        <v>32</v>
      </c>
      <c r="O63" s="85">
        <v>0</v>
      </c>
      <c r="P63" s="85">
        <v>0</v>
      </c>
      <c r="Q63" s="85">
        <v>0</v>
      </c>
      <c r="R63" s="103">
        <v>0</v>
      </c>
      <c r="T63" s="108" t="s">
        <v>111</v>
      </c>
    </row>
    <row r="64" spans="1:20" s="23" customFormat="1" ht="15.95" customHeight="1">
      <c r="A64" s="105" t="s">
        <v>109</v>
      </c>
      <c r="B64" s="106" t="s">
        <v>108</v>
      </c>
      <c r="C64" s="98" t="s">
        <v>218</v>
      </c>
      <c r="D64" s="102">
        <f>F64</f>
        <v>576</v>
      </c>
      <c r="E64" s="102">
        <v>0</v>
      </c>
      <c r="F64" s="102">
        <f>K64+L64+M64+N64+O64+P64+Q64+R64</f>
        <v>576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88">
        <v>432</v>
      </c>
      <c r="O64" s="88">
        <v>144</v>
      </c>
      <c r="P64" s="102">
        <v>0</v>
      </c>
      <c r="Q64" s="102">
        <v>0</v>
      </c>
      <c r="R64" s="113">
        <v>0</v>
      </c>
      <c r="T64" s="23">
        <f>SUM(M56:R56,M61:R61,M64:R65)/36</f>
        <v>26</v>
      </c>
    </row>
    <row r="65" spans="1:20" s="23" customFormat="1" ht="15.75">
      <c r="A65" s="105" t="s">
        <v>115</v>
      </c>
      <c r="B65" s="106" t="s">
        <v>114</v>
      </c>
      <c r="C65" s="114" t="s">
        <v>54</v>
      </c>
      <c r="D65" s="102">
        <f>F65</f>
        <v>72</v>
      </c>
      <c r="E65" s="102">
        <v>0</v>
      </c>
      <c r="F65" s="102">
        <f>K65+L65+M65+N65+O65+P65+Q65+R65</f>
        <v>72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88">
        <v>72</v>
      </c>
      <c r="P65" s="102">
        <v>0</v>
      </c>
      <c r="Q65" s="102">
        <v>0</v>
      </c>
      <c r="R65" s="113">
        <v>0</v>
      </c>
    </row>
    <row r="66" spans="1:20" ht="16.5" thickBot="1">
      <c r="A66" s="4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7"/>
      <c r="R66" s="47"/>
    </row>
    <row r="67" spans="1:20" ht="16.5" thickBot="1">
      <c r="A67" s="177" t="s">
        <v>1</v>
      </c>
      <c r="B67" s="178"/>
      <c r="C67" s="18"/>
      <c r="D67" s="75">
        <f>D8+D28+D33+D36</f>
        <v>7524</v>
      </c>
      <c r="E67" s="75">
        <f>E8+E28+E33+E36+E49</f>
        <v>2916</v>
      </c>
      <c r="F67" s="75">
        <f t="shared" ref="F67:R67" si="44">F8+F28+F33+F36</f>
        <v>5328</v>
      </c>
      <c r="G67" s="75">
        <f t="shared" si="44"/>
        <v>2342</v>
      </c>
      <c r="H67" s="75">
        <f t="shared" si="44"/>
        <v>338</v>
      </c>
      <c r="I67" s="75">
        <f t="shared" ref="I67" si="45">I8+I28+I33+I36</f>
        <v>1554</v>
      </c>
      <c r="J67" s="75">
        <f t="shared" si="44"/>
        <v>70</v>
      </c>
      <c r="K67" s="75">
        <f t="shared" si="44"/>
        <v>612</v>
      </c>
      <c r="L67" s="75">
        <f t="shared" si="44"/>
        <v>792</v>
      </c>
      <c r="M67" s="75">
        <f t="shared" si="44"/>
        <v>576</v>
      </c>
      <c r="N67" s="75">
        <f t="shared" si="44"/>
        <v>828</v>
      </c>
      <c r="O67" s="75">
        <f t="shared" si="44"/>
        <v>576</v>
      </c>
      <c r="P67" s="75">
        <f t="shared" si="44"/>
        <v>828</v>
      </c>
      <c r="Q67" s="75">
        <f t="shared" si="44"/>
        <v>612</v>
      </c>
      <c r="R67" s="75">
        <f t="shared" si="44"/>
        <v>504</v>
      </c>
      <c r="S67" s="6"/>
      <c r="T67" t="s">
        <v>216</v>
      </c>
    </row>
    <row r="68" spans="1:20" ht="16.5" thickBot="1">
      <c r="A68" s="4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49"/>
      <c r="S68" s="6"/>
      <c r="T68" s="95">
        <f>(H67+I67+J67+1080)/(F67+144)</f>
        <v>0.55592105263157898</v>
      </c>
    </row>
    <row r="69" spans="1:20" ht="16.5" thickBot="1">
      <c r="A69" s="30" t="s">
        <v>43</v>
      </c>
      <c r="B69" s="31" t="s">
        <v>47</v>
      </c>
      <c r="C69" s="32" t="s">
        <v>54</v>
      </c>
      <c r="D69" s="32">
        <v>144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34" t="s">
        <v>51</v>
      </c>
      <c r="S69" s="50"/>
    </row>
    <row r="70" spans="1:20" ht="16.5" thickBot="1">
      <c r="A70" s="35" t="s">
        <v>44</v>
      </c>
      <c r="B70" s="36" t="s"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2"/>
      <c r="Q70" s="33"/>
      <c r="R70" s="34" t="s">
        <v>52</v>
      </c>
    </row>
    <row r="71" spans="1:20" ht="31.5" customHeight="1">
      <c r="A71" s="197" t="s">
        <v>202</v>
      </c>
      <c r="B71" s="198"/>
      <c r="C71" s="198"/>
      <c r="D71" s="198"/>
      <c r="E71" s="199"/>
      <c r="F71" s="188" t="s">
        <v>1</v>
      </c>
      <c r="G71" s="179" t="s">
        <v>215</v>
      </c>
      <c r="H71" s="180"/>
      <c r="I71" s="180"/>
      <c r="J71" s="181"/>
      <c r="K71" s="76">
        <f>K8</f>
        <v>612</v>
      </c>
      <c r="L71" s="76">
        <f>L8</f>
        <v>792</v>
      </c>
      <c r="M71" s="76">
        <f>SUM(M29:M32,M34:M35,M38:M48,M51:M55,M58,M63)</f>
        <v>576</v>
      </c>
      <c r="N71" s="76">
        <f>SUM(N29:N32,N34:N35,N38:N48,N51:N55,N58,N63)</f>
        <v>396</v>
      </c>
      <c r="O71" s="76">
        <f>SUM(O29:O32,O34:O35,O38:O48,O51:O55,O58,O63)</f>
        <v>360</v>
      </c>
      <c r="P71" s="76">
        <f>SUM(P29:P32,P34:P35,P38:P48,P51:P55,P58:P61,P63)</f>
        <v>828</v>
      </c>
      <c r="Q71" s="76">
        <f>SUM(Q29:Q32,Q34:Q35,Q38:Q48,Q51:Q55,Q58,Q63)</f>
        <v>364</v>
      </c>
      <c r="R71" s="76">
        <f>SUM(R29:R32,R34:R35,R38:R48,R51:R55,R58,R63)</f>
        <v>360</v>
      </c>
    </row>
    <row r="72" spans="1:20" ht="15.6" customHeight="1">
      <c r="A72" s="191" t="s">
        <v>0</v>
      </c>
      <c r="B72" s="192"/>
      <c r="C72" s="192"/>
      <c r="D72" s="192"/>
      <c r="E72" s="193"/>
      <c r="F72" s="189"/>
      <c r="G72" s="182" t="s">
        <v>37</v>
      </c>
      <c r="H72" s="183"/>
      <c r="I72" s="183"/>
      <c r="J72" s="184"/>
      <c r="K72" s="72">
        <f t="shared" ref="K72:L72" si="46">SUM(K64)</f>
        <v>0</v>
      </c>
      <c r="L72" s="72">
        <f t="shared" si="46"/>
        <v>0</v>
      </c>
      <c r="M72" s="72">
        <f>SUM(M64)</f>
        <v>0</v>
      </c>
      <c r="N72" s="72">
        <f t="shared" ref="N72:R72" si="47">SUM(N64)</f>
        <v>432</v>
      </c>
      <c r="O72" s="72">
        <f t="shared" si="47"/>
        <v>144</v>
      </c>
      <c r="P72" s="72">
        <f t="shared" si="47"/>
        <v>0</v>
      </c>
      <c r="Q72" s="72">
        <f t="shared" si="47"/>
        <v>0</v>
      </c>
      <c r="R72" s="77">
        <f t="shared" si="47"/>
        <v>0</v>
      </c>
    </row>
    <row r="73" spans="1:20" ht="27.75" customHeight="1">
      <c r="A73" s="200" t="s">
        <v>77</v>
      </c>
      <c r="B73" s="201"/>
      <c r="C73" s="201"/>
      <c r="D73" s="201"/>
      <c r="E73" s="202"/>
      <c r="F73" s="189"/>
      <c r="G73" s="182" t="s">
        <v>207</v>
      </c>
      <c r="H73" s="183"/>
      <c r="I73" s="183"/>
      <c r="J73" s="184"/>
      <c r="K73" s="78">
        <f t="shared" ref="K73:Q73" si="48">SUM(K56,K61,K65)</f>
        <v>0</v>
      </c>
      <c r="L73" s="78">
        <f t="shared" si="48"/>
        <v>0</v>
      </c>
      <c r="M73" s="78">
        <f t="shared" si="48"/>
        <v>0</v>
      </c>
      <c r="N73" s="78">
        <f t="shared" si="48"/>
        <v>0</v>
      </c>
      <c r="O73" s="78">
        <f>SUM(O56,O61,O65)</f>
        <v>72</v>
      </c>
      <c r="P73" s="78">
        <f>SUM(P56,P61,P65)</f>
        <v>0</v>
      </c>
      <c r="Q73" s="78">
        <f t="shared" si="48"/>
        <v>144</v>
      </c>
      <c r="R73" s="79">
        <v>144</v>
      </c>
    </row>
    <row r="74" spans="1:20" ht="16.5" customHeight="1">
      <c r="A74" s="194" t="s">
        <v>45</v>
      </c>
      <c r="B74" s="195"/>
      <c r="C74" s="195"/>
      <c r="D74" s="195"/>
      <c r="E74" s="196"/>
      <c r="F74" s="189"/>
      <c r="G74" s="204" t="s">
        <v>38</v>
      </c>
      <c r="H74" s="205"/>
      <c r="I74" s="205"/>
      <c r="J74" s="206"/>
      <c r="K74" s="80">
        <v>0</v>
      </c>
      <c r="L74" s="80">
        <v>3</v>
      </c>
      <c r="M74" s="80">
        <v>2</v>
      </c>
      <c r="N74" s="80">
        <v>3</v>
      </c>
      <c r="O74" s="80">
        <v>2</v>
      </c>
      <c r="P74" s="80">
        <v>2</v>
      </c>
      <c r="Q74" s="80">
        <v>2</v>
      </c>
      <c r="R74" s="81">
        <v>1</v>
      </c>
    </row>
    <row r="75" spans="1:20" ht="14.25" customHeight="1">
      <c r="A75" s="194" t="s">
        <v>224</v>
      </c>
      <c r="B75" s="195"/>
      <c r="C75" s="195"/>
      <c r="D75" s="195"/>
      <c r="E75" s="196"/>
      <c r="F75" s="189"/>
      <c r="G75" s="204" t="s">
        <v>39</v>
      </c>
      <c r="H75" s="205"/>
      <c r="I75" s="205"/>
      <c r="J75" s="206"/>
      <c r="K75" s="80">
        <v>2</v>
      </c>
      <c r="L75" s="80">
        <v>8</v>
      </c>
      <c r="M75" s="80">
        <v>3</v>
      </c>
      <c r="N75" s="80">
        <v>4</v>
      </c>
      <c r="O75" s="80">
        <v>4</v>
      </c>
      <c r="P75" s="80">
        <v>4</v>
      </c>
      <c r="Q75" s="80">
        <v>3</v>
      </c>
      <c r="R75" s="81">
        <v>7</v>
      </c>
    </row>
    <row r="76" spans="1:20" ht="16.5" customHeight="1" thickBot="1">
      <c r="A76" s="185" t="s">
        <v>223</v>
      </c>
      <c r="B76" s="186"/>
      <c r="C76" s="186"/>
      <c r="D76" s="186"/>
      <c r="E76" s="187"/>
      <c r="F76" s="190"/>
      <c r="G76" s="174" t="s">
        <v>40</v>
      </c>
      <c r="H76" s="175"/>
      <c r="I76" s="175"/>
      <c r="J76" s="176"/>
      <c r="K76" s="86">
        <v>1</v>
      </c>
      <c r="L76" s="86">
        <v>0</v>
      </c>
      <c r="M76" s="86">
        <v>0</v>
      </c>
      <c r="N76" s="86">
        <v>1</v>
      </c>
      <c r="O76" s="86">
        <v>0</v>
      </c>
      <c r="P76" s="86">
        <v>1</v>
      </c>
      <c r="Q76" s="86">
        <v>0</v>
      </c>
      <c r="R76" s="87">
        <v>0</v>
      </c>
    </row>
    <row r="77" spans="1:20">
      <c r="K77" s="154"/>
      <c r="L77" s="154"/>
      <c r="M77" s="154"/>
      <c r="N77" s="154"/>
      <c r="O77" s="154"/>
      <c r="P77" s="154"/>
      <c r="Q77" s="203"/>
      <c r="R77" s="203"/>
    </row>
    <row r="79" spans="1:20" ht="15">
      <c r="M79" s="173"/>
      <c r="N79" s="173"/>
      <c r="O79" s="173"/>
      <c r="P79" s="173"/>
      <c r="Q79" s="173"/>
      <c r="R79" s="173"/>
    </row>
  </sheetData>
  <sheetProtection password="CE20" sheet="1" objects="1" scenarios="1" selectLockedCells="1" selectUnlockedCells="1"/>
  <customSheetViews>
    <customSheetView guid="{2BA2444E-3891-440B-861D-758779839FE0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1"/>
      <headerFooter alignWithMargins="0"/>
    </customSheetView>
    <customSheetView guid="{D3131143-2E0A-45BE-8F18-97DACCEBB08D}" scale="80" showPageBreaks="1" fitToPage="1" printArea="1" view="pageBreakPreview">
      <pane ySplit="7" topLeftCell="A8" activePane="bottomLeft" state="frozen"/>
      <selection pane="bottomLeft" activeCell="B76" sqref="B76"/>
      <rowBreaks count="1" manualBreakCount="1">
        <brk id="27" max="16" man="1"/>
      </rowBreaks>
      <pageMargins left="0.23622047244094491" right="0.23622047244094491" top="0.23622047244094491" bottom="0.23622047244094491" header="0.11811023622047245" footer="0.11811023622047245"/>
      <pageSetup paperSize="9" scale="74" fitToHeight="2" orientation="landscape" horizontalDpi="4294967294" r:id="rId2"/>
      <headerFooter alignWithMargins="0"/>
    </customSheetView>
  </customSheetViews>
  <mergeCells count="49">
    <mergeCell ref="A1:R1"/>
    <mergeCell ref="K3:R3"/>
    <mergeCell ref="Q5:Q6"/>
    <mergeCell ref="R5:R6"/>
    <mergeCell ref="Q4:R4"/>
    <mergeCell ref="P5:P6"/>
    <mergeCell ref="O5:O6"/>
    <mergeCell ref="N5:N6"/>
    <mergeCell ref="M5:M6"/>
    <mergeCell ref="L5:L6"/>
    <mergeCell ref="G5:J5"/>
    <mergeCell ref="F5:F6"/>
    <mergeCell ref="A3:A6"/>
    <mergeCell ref="D3:J3"/>
    <mergeCell ref="B3:B6"/>
    <mergeCell ref="C3:C6"/>
    <mergeCell ref="M79:R79"/>
    <mergeCell ref="G76:J76"/>
    <mergeCell ref="A67:B67"/>
    <mergeCell ref="G71:J71"/>
    <mergeCell ref="G72:J72"/>
    <mergeCell ref="A76:E76"/>
    <mergeCell ref="F71:F76"/>
    <mergeCell ref="A72:E72"/>
    <mergeCell ref="A74:E74"/>
    <mergeCell ref="G73:J73"/>
    <mergeCell ref="A71:E71"/>
    <mergeCell ref="A73:E73"/>
    <mergeCell ref="Q77:R77"/>
    <mergeCell ref="G74:J74"/>
    <mergeCell ref="A75:E75"/>
    <mergeCell ref="G75:J75"/>
    <mergeCell ref="K5:K6"/>
    <mergeCell ref="K4:L4"/>
    <mergeCell ref="F4:J4"/>
    <mergeCell ref="O4:P4"/>
    <mergeCell ref="D4:D6"/>
    <mergeCell ref="E4:E6"/>
    <mergeCell ref="M4:N4"/>
    <mergeCell ref="M77:N77"/>
    <mergeCell ref="K77:L77"/>
    <mergeCell ref="O77:P77"/>
    <mergeCell ref="U8:V8"/>
    <mergeCell ref="U9:V9"/>
    <mergeCell ref="U22:V22"/>
    <mergeCell ref="U26:V26"/>
    <mergeCell ref="T28:U28"/>
    <mergeCell ref="T30:U30"/>
    <mergeCell ref="T32:U32"/>
  </mergeCells>
  <phoneticPr fontId="2" type="noConversion"/>
  <conditionalFormatting sqref="S31:W31 T29:V29">
    <cfRule type="cellIs" dxfId="1" priority="5" stopIfTrue="1" operator="notEqual">
      <formula>36</formula>
    </cfRule>
  </conditionalFormatting>
  <conditionalFormatting sqref="D67">
    <cfRule type="cellIs" dxfId="0" priority="1" operator="notEqual">
      <formula>7524</formula>
    </cfRule>
  </conditionalFormatting>
  <printOptions horizontalCentered="1"/>
  <pageMargins left="0.23622047244094491" right="0.23622047244094491" top="0.23622047244094491" bottom="0.23622047244094491" header="0.11811023622047245" footer="0.11811023622047245"/>
  <pageSetup paperSize="9" scale="68" fitToHeight="2" orientation="landscape" horizontalDpi="4294967294" r:id="rId3"/>
  <headerFooter alignWithMargins="0"/>
  <rowBreaks count="1" manualBreakCount="1">
    <brk id="31" max="16" man="1"/>
  </rowBreaks>
  <ignoredErrors>
    <ignoredError sqref="D28 F33:G33 D33 F6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topLeftCell="R5" zoomScale="70" zoomScaleNormal="70" workbookViewId="0">
      <selection activeCell="AT32" sqref="AT32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68" t="s">
        <v>116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 t="s">
        <v>117</v>
      </c>
      <c r="BC1" s="268"/>
      <c r="BD1" s="268"/>
      <c r="BE1" s="268"/>
      <c r="BF1" s="268"/>
      <c r="BG1" s="268"/>
      <c r="BH1" s="268"/>
      <c r="BI1" s="268"/>
      <c r="BJ1" s="268"/>
      <c r="BK1" s="268"/>
      <c r="BL1" s="268"/>
    </row>
    <row r="2" spans="1:64">
      <c r="A2" s="52"/>
      <c r="B2" s="52"/>
      <c r="C2" s="52"/>
      <c r="D2" s="52"/>
      <c r="E2" s="52"/>
      <c r="F2" s="53"/>
      <c r="G2" s="54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>
      <c r="A3" s="52"/>
      <c r="B3" s="52"/>
      <c r="C3" s="52"/>
      <c r="D3" s="52"/>
      <c r="E3" s="52"/>
      <c r="F3" s="53"/>
      <c r="G3" s="5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ht="39.950000000000003" customHeight="1">
      <c r="A4" s="269" t="s">
        <v>118</v>
      </c>
      <c r="B4" s="263" t="s">
        <v>119</v>
      </c>
      <c r="C4" s="272"/>
      <c r="D4" s="272"/>
      <c r="E4" s="273"/>
      <c r="F4" s="253" t="s">
        <v>120</v>
      </c>
      <c r="G4" s="262" t="s">
        <v>121</v>
      </c>
      <c r="H4" s="262"/>
      <c r="I4" s="262"/>
      <c r="J4" s="253" t="s">
        <v>122</v>
      </c>
      <c r="K4" s="262" t="s">
        <v>123</v>
      </c>
      <c r="L4" s="262"/>
      <c r="M4" s="262"/>
      <c r="N4" s="253" t="s">
        <v>124</v>
      </c>
      <c r="O4" s="262" t="s">
        <v>125</v>
      </c>
      <c r="P4" s="262"/>
      <c r="Q4" s="262"/>
      <c r="R4" s="262"/>
      <c r="S4" s="253" t="s">
        <v>126</v>
      </c>
      <c r="T4" s="262" t="s">
        <v>127</v>
      </c>
      <c r="U4" s="262"/>
      <c r="V4" s="262"/>
      <c r="W4" s="253" t="s">
        <v>128</v>
      </c>
      <c r="X4" s="262" t="s">
        <v>129</v>
      </c>
      <c r="Y4" s="262"/>
      <c r="Z4" s="262"/>
      <c r="AA4" s="253" t="s">
        <v>130</v>
      </c>
      <c r="AB4" s="262" t="s">
        <v>131</v>
      </c>
      <c r="AC4" s="262"/>
      <c r="AD4" s="262"/>
      <c r="AE4" s="262"/>
      <c r="AF4" s="253" t="s">
        <v>132</v>
      </c>
      <c r="AG4" s="262" t="s">
        <v>133</v>
      </c>
      <c r="AH4" s="262"/>
      <c r="AI4" s="262"/>
      <c r="AJ4" s="253" t="s">
        <v>134</v>
      </c>
      <c r="AK4" s="263" t="s">
        <v>135</v>
      </c>
      <c r="AL4" s="264"/>
      <c r="AM4" s="264"/>
      <c r="AN4" s="265"/>
      <c r="AO4" s="262" t="s">
        <v>136</v>
      </c>
      <c r="AP4" s="262"/>
      <c r="AQ4" s="262"/>
      <c r="AR4" s="262"/>
      <c r="AS4" s="253" t="s">
        <v>137</v>
      </c>
      <c r="AT4" s="263" t="s">
        <v>138</v>
      </c>
      <c r="AU4" s="264"/>
      <c r="AV4" s="264"/>
      <c r="AW4" s="253" t="s">
        <v>139</v>
      </c>
      <c r="AX4" s="263" t="s">
        <v>140</v>
      </c>
      <c r="AY4" s="264"/>
      <c r="AZ4" s="264"/>
      <c r="BA4" s="264"/>
      <c r="BB4" s="278" t="s">
        <v>118</v>
      </c>
      <c r="BC4" s="280" t="s">
        <v>196</v>
      </c>
      <c r="BD4" s="281"/>
      <c r="BE4" s="255" t="s">
        <v>197</v>
      </c>
      <c r="BF4" s="256"/>
      <c r="BG4" s="256"/>
      <c r="BH4" s="256"/>
      <c r="BI4" s="284" t="s">
        <v>142</v>
      </c>
      <c r="BJ4" s="257" t="s">
        <v>143</v>
      </c>
      <c r="BK4" s="260" t="s">
        <v>144</v>
      </c>
      <c r="BL4" s="260" t="s">
        <v>145</v>
      </c>
    </row>
    <row r="5" spans="1:64" ht="30" customHeight="1">
      <c r="A5" s="270"/>
      <c r="B5" s="253" t="s">
        <v>146</v>
      </c>
      <c r="C5" s="253" t="s">
        <v>147</v>
      </c>
      <c r="D5" s="253" t="s">
        <v>148</v>
      </c>
      <c r="E5" s="253" t="s">
        <v>149</v>
      </c>
      <c r="F5" s="261"/>
      <c r="G5" s="253" t="s">
        <v>150</v>
      </c>
      <c r="H5" s="253" t="s">
        <v>151</v>
      </c>
      <c r="I5" s="253" t="s">
        <v>152</v>
      </c>
      <c r="J5" s="261"/>
      <c r="K5" s="253" t="s">
        <v>153</v>
      </c>
      <c r="L5" s="253" t="s">
        <v>154</v>
      </c>
      <c r="M5" s="253" t="s">
        <v>155</v>
      </c>
      <c r="N5" s="261"/>
      <c r="O5" s="253" t="s">
        <v>146</v>
      </c>
      <c r="P5" s="253" t="s">
        <v>147</v>
      </c>
      <c r="Q5" s="253" t="s">
        <v>148</v>
      </c>
      <c r="R5" s="253" t="s">
        <v>149</v>
      </c>
      <c r="S5" s="261"/>
      <c r="T5" s="253" t="s">
        <v>156</v>
      </c>
      <c r="U5" s="253" t="s">
        <v>157</v>
      </c>
      <c r="V5" s="253" t="s">
        <v>158</v>
      </c>
      <c r="W5" s="261"/>
      <c r="X5" s="253" t="s">
        <v>159</v>
      </c>
      <c r="Y5" s="253" t="s">
        <v>160</v>
      </c>
      <c r="Z5" s="253" t="s">
        <v>161</v>
      </c>
      <c r="AA5" s="261"/>
      <c r="AB5" s="253" t="s">
        <v>159</v>
      </c>
      <c r="AC5" s="253" t="s">
        <v>160</v>
      </c>
      <c r="AD5" s="253" t="s">
        <v>161</v>
      </c>
      <c r="AE5" s="253" t="s">
        <v>162</v>
      </c>
      <c r="AF5" s="261"/>
      <c r="AG5" s="253" t="s">
        <v>150</v>
      </c>
      <c r="AH5" s="253" t="s">
        <v>151</v>
      </c>
      <c r="AI5" s="253" t="s">
        <v>152</v>
      </c>
      <c r="AJ5" s="261"/>
      <c r="AK5" s="253" t="s">
        <v>163</v>
      </c>
      <c r="AL5" s="253" t="s">
        <v>164</v>
      </c>
      <c r="AM5" s="253" t="s">
        <v>165</v>
      </c>
      <c r="AN5" s="253" t="s">
        <v>166</v>
      </c>
      <c r="AO5" s="253" t="s">
        <v>146</v>
      </c>
      <c r="AP5" s="253" t="s">
        <v>147</v>
      </c>
      <c r="AQ5" s="253" t="s">
        <v>148</v>
      </c>
      <c r="AR5" s="253" t="s">
        <v>149</v>
      </c>
      <c r="AS5" s="261"/>
      <c r="AT5" s="253" t="s">
        <v>150</v>
      </c>
      <c r="AU5" s="253" t="s">
        <v>151</v>
      </c>
      <c r="AV5" s="253" t="s">
        <v>152</v>
      </c>
      <c r="AW5" s="261"/>
      <c r="AX5" s="253" t="s">
        <v>167</v>
      </c>
      <c r="AY5" s="253" t="s">
        <v>168</v>
      </c>
      <c r="AZ5" s="253" t="s">
        <v>169</v>
      </c>
      <c r="BA5" s="253" t="s">
        <v>170</v>
      </c>
      <c r="BB5" s="279"/>
      <c r="BC5" s="282"/>
      <c r="BD5" s="283"/>
      <c r="BE5" s="274" t="s">
        <v>189</v>
      </c>
      <c r="BF5" s="228" t="s">
        <v>191</v>
      </c>
      <c r="BG5" s="228"/>
      <c r="BH5" s="277" t="s">
        <v>171</v>
      </c>
      <c r="BI5" s="285"/>
      <c r="BJ5" s="258"/>
      <c r="BK5" s="260"/>
      <c r="BL5" s="260"/>
    </row>
    <row r="6" spans="1:64" ht="57.95" customHeight="1">
      <c r="A6" s="270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79"/>
      <c r="BC6" s="266" t="s">
        <v>172</v>
      </c>
      <c r="BD6" s="267"/>
      <c r="BE6" s="275"/>
      <c r="BF6" s="229" t="s">
        <v>192</v>
      </c>
      <c r="BG6" s="229" t="s">
        <v>193</v>
      </c>
      <c r="BH6" s="277"/>
      <c r="BI6" s="285"/>
      <c r="BJ6" s="258"/>
      <c r="BK6" s="260"/>
      <c r="BL6" s="260"/>
    </row>
    <row r="7" spans="1:64" ht="23.1" customHeight="1">
      <c r="A7" s="271"/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55">
        <v>17</v>
      </c>
      <c r="S7" s="55">
        <v>18</v>
      </c>
      <c r="T7" s="55">
        <v>19</v>
      </c>
      <c r="U7" s="55">
        <v>20</v>
      </c>
      <c r="V7" s="55">
        <v>21</v>
      </c>
      <c r="W7" s="55">
        <v>22</v>
      </c>
      <c r="X7" s="55">
        <v>23</v>
      </c>
      <c r="Y7" s="55">
        <v>24</v>
      </c>
      <c r="Z7" s="55">
        <v>25</v>
      </c>
      <c r="AA7" s="55">
        <v>26</v>
      </c>
      <c r="AB7" s="55">
        <v>27</v>
      </c>
      <c r="AC7" s="55">
        <v>28</v>
      </c>
      <c r="AD7" s="55">
        <v>29</v>
      </c>
      <c r="AE7" s="55">
        <v>30</v>
      </c>
      <c r="AF7" s="55">
        <v>31</v>
      </c>
      <c r="AG7" s="55">
        <v>32</v>
      </c>
      <c r="AH7" s="55">
        <v>33</v>
      </c>
      <c r="AI7" s="55">
        <v>34</v>
      </c>
      <c r="AJ7" s="55">
        <v>35</v>
      </c>
      <c r="AK7" s="55">
        <v>36</v>
      </c>
      <c r="AL7" s="55">
        <v>37</v>
      </c>
      <c r="AM7" s="55">
        <v>38</v>
      </c>
      <c r="AN7" s="55">
        <v>39</v>
      </c>
      <c r="AO7" s="55">
        <v>40</v>
      </c>
      <c r="AP7" s="55">
        <v>41</v>
      </c>
      <c r="AQ7" s="55">
        <v>42</v>
      </c>
      <c r="AR7" s="55">
        <v>43</v>
      </c>
      <c r="AS7" s="55">
        <v>44</v>
      </c>
      <c r="AT7" s="55">
        <v>45</v>
      </c>
      <c r="AU7" s="55">
        <v>46</v>
      </c>
      <c r="AV7" s="55">
        <v>47</v>
      </c>
      <c r="AW7" s="55">
        <v>48</v>
      </c>
      <c r="AX7" s="55">
        <v>49</v>
      </c>
      <c r="AY7" s="55">
        <v>50</v>
      </c>
      <c r="AZ7" s="55">
        <v>51</v>
      </c>
      <c r="BA7" s="56">
        <v>52</v>
      </c>
      <c r="BB7" s="279"/>
      <c r="BC7" s="57" t="s">
        <v>173</v>
      </c>
      <c r="BD7" s="58" t="s">
        <v>174</v>
      </c>
      <c r="BE7" s="276"/>
      <c r="BF7" s="229"/>
      <c r="BG7" s="229"/>
      <c r="BH7" s="277"/>
      <c r="BI7" s="286"/>
      <c r="BJ7" s="259"/>
      <c r="BK7" s="260"/>
      <c r="BL7" s="260"/>
    </row>
    <row r="8" spans="1:64">
      <c r="A8" s="237" t="s">
        <v>175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 t="s">
        <v>185</v>
      </c>
      <c r="T8" s="235" t="s">
        <v>185</v>
      </c>
      <c r="U8" s="235"/>
      <c r="V8" s="241"/>
      <c r="W8" s="241"/>
      <c r="X8" s="235"/>
      <c r="Y8" s="235"/>
      <c r="Z8" s="235"/>
      <c r="AA8" s="241"/>
      <c r="AB8" s="241"/>
      <c r="AC8" s="241"/>
      <c r="AD8" s="235"/>
      <c r="AE8" s="235"/>
      <c r="AF8" s="235"/>
      <c r="AG8" s="235"/>
      <c r="AH8" s="235"/>
      <c r="AI8" s="241"/>
      <c r="AJ8" s="235"/>
      <c r="AK8" s="241"/>
      <c r="AL8" s="241"/>
      <c r="AM8" s="241"/>
      <c r="AN8" s="241"/>
      <c r="AO8" s="235"/>
      <c r="AP8" s="241"/>
      <c r="AQ8" s="241" t="s">
        <v>180</v>
      </c>
      <c r="AR8" s="241" t="s">
        <v>180</v>
      </c>
      <c r="AS8" s="235" t="s">
        <v>185</v>
      </c>
      <c r="AT8" s="241" t="s">
        <v>185</v>
      </c>
      <c r="AU8" s="241" t="s">
        <v>185</v>
      </c>
      <c r="AV8" s="241" t="s">
        <v>185</v>
      </c>
      <c r="AW8" s="235" t="s">
        <v>185</v>
      </c>
      <c r="AX8" s="241" t="s">
        <v>185</v>
      </c>
      <c r="AY8" s="241" t="s">
        <v>185</v>
      </c>
      <c r="AZ8" s="235" t="s">
        <v>185</v>
      </c>
      <c r="BA8" s="235" t="s">
        <v>185</v>
      </c>
      <c r="BB8" s="237" t="s">
        <v>175</v>
      </c>
      <c r="BC8" s="239">
        <v>39</v>
      </c>
      <c r="BD8" s="246">
        <f>BC8*36</f>
        <v>1404</v>
      </c>
      <c r="BE8" s="239">
        <v>0</v>
      </c>
      <c r="BF8" s="246">
        <v>0</v>
      </c>
      <c r="BG8" s="246">
        <v>0</v>
      </c>
      <c r="BH8" s="246">
        <v>0</v>
      </c>
      <c r="BI8" s="246">
        <v>2</v>
      </c>
      <c r="BJ8" s="246">
        <v>0</v>
      </c>
      <c r="BK8" s="246">
        <v>11</v>
      </c>
      <c r="BL8" s="244">
        <f>SUM(BC8,BE8:BK9)</f>
        <v>52</v>
      </c>
    </row>
    <row r="9" spans="1:64">
      <c r="A9" s="238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42"/>
      <c r="W9" s="242"/>
      <c r="X9" s="236"/>
      <c r="Y9" s="236"/>
      <c r="Z9" s="236"/>
      <c r="AA9" s="242"/>
      <c r="AB9" s="242"/>
      <c r="AC9" s="242"/>
      <c r="AD9" s="236"/>
      <c r="AE9" s="236"/>
      <c r="AF9" s="236"/>
      <c r="AG9" s="236"/>
      <c r="AH9" s="236"/>
      <c r="AI9" s="242"/>
      <c r="AJ9" s="236"/>
      <c r="AK9" s="242"/>
      <c r="AL9" s="242"/>
      <c r="AM9" s="242"/>
      <c r="AN9" s="242"/>
      <c r="AO9" s="236"/>
      <c r="AP9" s="242"/>
      <c r="AQ9" s="242"/>
      <c r="AR9" s="242"/>
      <c r="AS9" s="236"/>
      <c r="AT9" s="242"/>
      <c r="AU9" s="242"/>
      <c r="AV9" s="242"/>
      <c r="AW9" s="236"/>
      <c r="AX9" s="242"/>
      <c r="AY9" s="242"/>
      <c r="AZ9" s="236"/>
      <c r="BA9" s="236"/>
      <c r="BB9" s="238"/>
      <c r="BC9" s="240"/>
      <c r="BD9" s="247"/>
      <c r="BE9" s="240"/>
      <c r="BF9" s="247"/>
      <c r="BG9" s="247"/>
      <c r="BH9" s="247"/>
      <c r="BI9" s="247"/>
      <c r="BJ9" s="247"/>
      <c r="BK9" s="247"/>
      <c r="BL9" s="245"/>
    </row>
    <row r="10" spans="1:64" ht="12.75" customHeight="1">
      <c r="A10" s="237" t="s">
        <v>176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 t="s">
        <v>180</v>
      </c>
      <c r="S10" s="235" t="s">
        <v>185</v>
      </c>
      <c r="T10" s="235" t="s">
        <v>185</v>
      </c>
      <c r="U10" s="248"/>
      <c r="V10" s="248"/>
      <c r="W10" s="248"/>
      <c r="X10" s="248"/>
      <c r="Y10" s="250"/>
      <c r="Z10" s="235"/>
      <c r="AA10" s="235"/>
      <c r="AB10" s="241"/>
      <c r="AC10" s="241"/>
      <c r="AD10" s="241"/>
      <c r="AE10" s="235"/>
      <c r="AF10" s="235" t="s">
        <v>180</v>
      </c>
      <c r="AG10" s="248" t="s">
        <v>240</v>
      </c>
      <c r="AH10" s="248" t="s">
        <v>240</v>
      </c>
      <c r="AI10" s="248" t="s">
        <v>240</v>
      </c>
      <c r="AJ10" s="248" t="s">
        <v>240</v>
      </c>
      <c r="AK10" s="248" t="s">
        <v>241</v>
      </c>
      <c r="AL10" s="248" t="s">
        <v>241</v>
      </c>
      <c r="AM10" s="248" t="s">
        <v>241</v>
      </c>
      <c r="AN10" s="248" t="s">
        <v>241</v>
      </c>
      <c r="AO10" s="248" t="s">
        <v>242</v>
      </c>
      <c r="AP10" s="248" t="s">
        <v>242</v>
      </c>
      <c r="AQ10" s="248" t="s">
        <v>242</v>
      </c>
      <c r="AR10" s="248" t="s">
        <v>242</v>
      </c>
      <c r="AS10" s="251" t="s">
        <v>185</v>
      </c>
      <c r="AT10" s="235" t="s">
        <v>185</v>
      </c>
      <c r="AU10" s="235" t="s">
        <v>185</v>
      </c>
      <c r="AV10" s="235" t="s">
        <v>185</v>
      </c>
      <c r="AW10" s="235" t="s">
        <v>185</v>
      </c>
      <c r="AX10" s="235" t="s">
        <v>185</v>
      </c>
      <c r="AY10" s="235" t="s">
        <v>185</v>
      </c>
      <c r="AZ10" s="235" t="s">
        <v>185</v>
      </c>
      <c r="BA10" s="235" t="s">
        <v>185</v>
      </c>
      <c r="BB10" s="237" t="s">
        <v>176</v>
      </c>
      <c r="BC10" s="239">
        <v>35</v>
      </c>
      <c r="BD10" s="246">
        <f t="shared" ref="BD10" si="0">BC10*36</f>
        <v>1260</v>
      </c>
      <c r="BE10" s="246">
        <v>4</v>
      </c>
      <c r="BF10" s="246">
        <v>0</v>
      </c>
      <c r="BG10" s="246">
        <v>0</v>
      </c>
      <c r="BH10" s="246">
        <v>0</v>
      </c>
      <c r="BI10" s="246">
        <v>2</v>
      </c>
      <c r="BJ10" s="246">
        <v>0</v>
      </c>
      <c r="BK10" s="246">
        <v>11</v>
      </c>
      <c r="BL10" s="244">
        <f t="shared" ref="BL10" si="1">SUM(BC10,BE10:BK11)</f>
        <v>52</v>
      </c>
    </row>
    <row r="11" spans="1:64">
      <c r="A11" s="238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49"/>
      <c r="V11" s="249"/>
      <c r="W11" s="249"/>
      <c r="X11" s="249"/>
      <c r="Y11" s="242"/>
      <c r="Z11" s="236"/>
      <c r="AA11" s="236"/>
      <c r="AB11" s="242"/>
      <c r="AC11" s="242"/>
      <c r="AD11" s="242"/>
      <c r="AE11" s="236"/>
      <c r="AF11" s="236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52"/>
      <c r="AT11" s="236"/>
      <c r="AU11" s="236"/>
      <c r="AV11" s="236"/>
      <c r="AW11" s="236"/>
      <c r="AX11" s="236"/>
      <c r="AY11" s="236"/>
      <c r="AZ11" s="236"/>
      <c r="BA11" s="236"/>
      <c r="BB11" s="238"/>
      <c r="BC11" s="240"/>
      <c r="BD11" s="247"/>
      <c r="BE11" s="247"/>
      <c r="BF11" s="247"/>
      <c r="BG11" s="247"/>
      <c r="BH11" s="247"/>
      <c r="BI11" s="247"/>
      <c r="BJ11" s="247"/>
      <c r="BK11" s="247"/>
      <c r="BL11" s="245"/>
    </row>
    <row r="12" spans="1:64" ht="12.75" customHeight="1">
      <c r="A12" s="237" t="s">
        <v>177</v>
      </c>
      <c r="B12" s="248" t="s">
        <v>242</v>
      </c>
      <c r="C12" s="248" t="s">
        <v>242</v>
      </c>
      <c r="D12" s="248" t="s">
        <v>242</v>
      </c>
      <c r="E12" s="248" t="s">
        <v>242</v>
      </c>
      <c r="F12" s="248" t="s">
        <v>286</v>
      </c>
      <c r="G12" s="248" t="s">
        <v>287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 t="s">
        <v>180</v>
      </c>
      <c r="S12" s="235" t="s">
        <v>185</v>
      </c>
      <c r="T12" s="235" t="s">
        <v>185</v>
      </c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 t="s">
        <v>180</v>
      </c>
      <c r="AS12" s="235" t="s">
        <v>243</v>
      </c>
      <c r="AT12" s="235" t="s">
        <v>185</v>
      </c>
      <c r="AU12" s="235" t="s">
        <v>185</v>
      </c>
      <c r="AV12" s="235" t="s">
        <v>185</v>
      </c>
      <c r="AW12" s="235" t="s">
        <v>185</v>
      </c>
      <c r="AX12" s="235" t="s">
        <v>185</v>
      </c>
      <c r="AY12" s="235" t="s">
        <v>185</v>
      </c>
      <c r="AZ12" s="235" t="s">
        <v>185</v>
      </c>
      <c r="BA12" s="235" t="s">
        <v>185</v>
      </c>
      <c r="BB12" s="237" t="s">
        <v>177</v>
      </c>
      <c r="BC12" s="239">
        <v>25</v>
      </c>
      <c r="BD12" s="246">
        <f t="shared" ref="BD12" si="2">BC12*36</f>
        <v>900</v>
      </c>
      <c r="BE12" s="246">
        <v>12</v>
      </c>
      <c r="BF12" s="246">
        <v>2</v>
      </c>
      <c r="BG12" s="246">
        <v>0</v>
      </c>
      <c r="BH12" s="246">
        <v>0</v>
      </c>
      <c r="BI12" s="246">
        <v>2</v>
      </c>
      <c r="BJ12" s="246">
        <v>0</v>
      </c>
      <c r="BK12" s="246">
        <v>10</v>
      </c>
      <c r="BL12" s="244">
        <f t="shared" ref="BL12" si="3">SUM(BC12,BE12:BK13)</f>
        <v>51</v>
      </c>
    </row>
    <row r="13" spans="1:64">
      <c r="A13" s="238"/>
      <c r="B13" s="249"/>
      <c r="C13" s="249"/>
      <c r="D13" s="249"/>
      <c r="E13" s="249"/>
      <c r="F13" s="249"/>
      <c r="G13" s="249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8"/>
      <c r="BC13" s="240"/>
      <c r="BD13" s="247"/>
      <c r="BE13" s="247"/>
      <c r="BF13" s="247"/>
      <c r="BG13" s="247"/>
      <c r="BH13" s="247"/>
      <c r="BI13" s="247"/>
      <c r="BJ13" s="247"/>
      <c r="BK13" s="247"/>
      <c r="BL13" s="245"/>
    </row>
    <row r="14" spans="1:64" ht="12.75" customHeight="1">
      <c r="A14" s="237" t="s">
        <v>178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48" t="s">
        <v>288</v>
      </c>
      <c r="P14" s="248" t="s">
        <v>288</v>
      </c>
      <c r="Q14" s="248" t="s">
        <v>288</v>
      </c>
      <c r="R14" s="248" t="s">
        <v>288</v>
      </c>
      <c r="S14" s="235" t="s">
        <v>185</v>
      </c>
      <c r="T14" s="235" t="s">
        <v>185</v>
      </c>
      <c r="U14" s="235"/>
      <c r="V14" s="241"/>
      <c r="W14" s="241"/>
      <c r="X14" s="241"/>
      <c r="Y14" s="250"/>
      <c r="Z14" s="235"/>
      <c r="AA14" s="235"/>
      <c r="AB14" s="235"/>
      <c r="AC14" s="235"/>
      <c r="AD14" s="235" t="s">
        <v>180</v>
      </c>
      <c r="AE14" s="248" t="s">
        <v>289</v>
      </c>
      <c r="AF14" s="248" t="s">
        <v>289</v>
      </c>
      <c r="AG14" s="248" t="s">
        <v>289</v>
      </c>
      <c r="AH14" s="248" t="s">
        <v>289</v>
      </c>
      <c r="AI14" s="235" t="s">
        <v>183</v>
      </c>
      <c r="AJ14" s="235" t="s">
        <v>183</v>
      </c>
      <c r="AK14" s="241" t="s">
        <v>183</v>
      </c>
      <c r="AL14" s="241" t="s">
        <v>183</v>
      </c>
      <c r="AM14" s="243" t="s">
        <v>187</v>
      </c>
      <c r="AN14" s="243" t="s">
        <v>187</v>
      </c>
      <c r="AO14" s="243" t="s">
        <v>187</v>
      </c>
      <c r="AP14" s="243" t="s">
        <v>187</v>
      </c>
      <c r="AQ14" s="235" t="s">
        <v>177</v>
      </c>
      <c r="AR14" s="235" t="s">
        <v>177</v>
      </c>
      <c r="AS14" s="235"/>
      <c r="AT14" s="235"/>
      <c r="AU14" s="235"/>
      <c r="AV14" s="235"/>
      <c r="AW14" s="235"/>
      <c r="AX14" s="235"/>
      <c r="AY14" s="235"/>
      <c r="AZ14" s="235"/>
      <c r="BA14" s="235"/>
      <c r="BB14" s="237" t="s">
        <v>178</v>
      </c>
      <c r="BC14" s="239">
        <v>23</v>
      </c>
      <c r="BD14" s="246">
        <f t="shared" ref="BD14" si="4">BC14*36</f>
        <v>828</v>
      </c>
      <c r="BE14" s="246">
        <v>0</v>
      </c>
      <c r="BF14" s="246">
        <v>8</v>
      </c>
      <c r="BG14" s="246">
        <v>4</v>
      </c>
      <c r="BH14" s="246">
        <v>4</v>
      </c>
      <c r="BI14" s="246">
        <v>1</v>
      </c>
      <c r="BJ14" s="246">
        <v>2</v>
      </c>
      <c r="BK14" s="246">
        <v>2</v>
      </c>
      <c r="BL14" s="244">
        <f t="shared" ref="BL14" si="5">SUM(BC14,BE14:BK15)</f>
        <v>44</v>
      </c>
    </row>
    <row r="15" spans="1:64">
      <c r="A15" s="238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49"/>
      <c r="P15" s="249"/>
      <c r="Q15" s="249"/>
      <c r="R15" s="249"/>
      <c r="S15" s="236"/>
      <c r="T15" s="236"/>
      <c r="U15" s="236"/>
      <c r="V15" s="242"/>
      <c r="W15" s="242"/>
      <c r="X15" s="242"/>
      <c r="Y15" s="242"/>
      <c r="Z15" s="236"/>
      <c r="AA15" s="236"/>
      <c r="AB15" s="236"/>
      <c r="AC15" s="236"/>
      <c r="AD15" s="236"/>
      <c r="AE15" s="249"/>
      <c r="AF15" s="249"/>
      <c r="AG15" s="249"/>
      <c r="AH15" s="249"/>
      <c r="AI15" s="236"/>
      <c r="AJ15" s="236"/>
      <c r="AK15" s="242"/>
      <c r="AL15" s="242"/>
      <c r="AM15" s="242"/>
      <c r="AN15" s="242"/>
      <c r="AO15" s="242"/>
      <c r="AP15" s="242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8"/>
      <c r="BC15" s="240"/>
      <c r="BD15" s="247"/>
      <c r="BE15" s="247"/>
      <c r="BF15" s="247"/>
      <c r="BG15" s="247"/>
      <c r="BH15" s="247"/>
      <c r="BI15" s="247"/>
      <c r="BJ15" s="247"/>
      <c r="BK15" s="247"/>
      <c r="BL15" s="245"/>
    </row>
    <row r="16" spans="1:64" ht="20.100000000000001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9" t="s">
        <v>1</v>
      </c>
      <c r="BC16" s="128">
        <f>SUM(BC8:BC15)</f>
        <v>122</v>
      </c>
      <c r="BD16" s="129">
        <f>SUM(BD8:BD15)</f>
        <v>4392</v>
      </c>
      <c r="BE16" s="129">
        <f t="shared" ref="BE16:BF16" si="6">SUM(BE8:BE15)</f>
        <v>16</v>
      </c>
      <c r="BF16" s="129">
        <f t="shared" si="6"/>
        <v>10</v>
      </c>
      <c r="BG16" s="129">
        <f t="shared" ref="BG16:BL16" si="7">SUM(BG8:BG15)</f>
        <v>4</v>
      </c>
      <c r="BH16" s="129">
        <f t="shared" si="7"/>
        <v>4</v>
      </c>
      <c r="BI16" s="129">
        <f t="shared" si="7"/>
        <v>7</v>
      </c>
      <c r="BJ16" s="129">
        <f t="shared" si="7"/>
        <v>2</v>
      </c>
      <c r="BK16" s="129">
        <f t="shared" si="7"/>
        <v>34</v>
      </c>
      <c r="BL16" s="129">
        <f t="shared" si="7"/>
        <v>199</v>
      </c>
    </row>
    <row r="17" spans="1:64" ht="13.5" thickBot="1">
      <c r="A17" s="60" t="s">
        <v>179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2"/>
      <c r="AW17" s="62"/>
      <c r="AX17" s="62"/>
      <c r="AY17" s="62"/>
      <c r="AZ17" s="62"/>
      <c r="BA17" s="62"/>
      <c r="BB17" s="62"/>
      <c r="BC17" s="62"/>
      <c r="BD17" s="62"/>
      <c r="BE17" s="61"/>
      <c r="BF17" s="61"/>
      <c r="BG17" s="61"/>
      <c r="BH17" s="63"/>
      <c r="BI17" s="63"/>
      <c r="BJ17" s="63"/>
      <c r="BK17" s="63"/>
      <c r="BL17" s="61"/>
    </row>
    <row r="18" spans="1:64" ht="13.5" customHeight="1" thickBot="1">
      <c r="A18" s="61"/>
      <c r="B18" s="61"/>
      <c r="C18" s="61"/>
      <c r="D18" s="61"/>
      <c r="E18" s="61"/>
      <c r="F18" s="61"/>
      <c r="G18" s="64"/>
      <c r="H18" s="65" t="s">
        <v>141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6" t="s">
        <v>180</v>
      </c>
      <c r="U18" s="65" t="s">
        <v>181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6" t="s">
        <v>182</v>
      </c>
      <c r="AG18" s="230" t="s">
        <v>189</v>
      </c>
      <c r="AH18" s="230"/>
      <c r="AI18" s="230"/>
      <c r="AJ18" s="230"/>
      <c r="AK18" s="230"/>
      <c r="AL18" s="230"/>
      <c r="AM18" s="230"/>
      <c r="AN18" s="230"/>
      <c r="AO18" s="230"/>
      <c r="AQ18" s="52"/>
      <c r="AR18" s="52"/>
      <c r="AS18" s="61"/>
      <c r="AT18" s="66" t="s">
        <v>183</v>
      </c>
      <c r="AU18" s="231" t="s">
        <v>194</v>
      </c>
      <c r="AV18" s="231"/>
      <c r="AW18" s="231"/>
      <c r="AX18" s="231"/>
      <c r="AY18" s="231"/>
      <c r="AZ18" s="231"/>
      <c r="BA18" s="231"/>
      <c r="BB18" s="231"/>
      <c r="BE18" s="61"/>
      <c r="BF18" s="61"/>
      <c r="BG18" s="61"/>
      <c r="BH18" s="61"/>
      <c r="BI18" s="61"/>
      <c r="BJ18" s="61"/>
      <c r="BK18" s="61"/>
      <c r="BL18" s="61"/>
    </row>
    <row r="19" spans="1:64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230"/>
      <c r="AH19" s="230"/>
      <c r="AI19" s="230"/>
      <c r="AJ19" s="230"/>
      <c r="AK19" s="230"/>
      <c r="AL19" s="230"/>
      <c r="AM19" s="230"/>
      <c r="AN19" s="230"/>
      <c r="AO19" s="230"/>
      <c r="AQ19" s="52"/>
      <c r="AR19" s="52"/>
      <c r="AS19" s="61"/>
      <c r="AT19" s="61"/>
      <c r="AU19" s="231"/>
      <c r="AV19" s="231"/>
      <c r="AW19" s="231"/>
      <c r="AX19" s="231"/>
      <c r="AY19" s="231"/>
      <c r="AZ19" s="231"/>
      <c r="BA19" s="231"/>
      <c r="BB19" s="231"/>
      <c r="BE19" s="61"/>
      <c r="BF19" s="61"/>
      <c r="BG19" s="61"/>
      <c r="BH19" s="61"/>
      <c r="BI19" s="61"/>
      <c r="BJ19" s="61"/>
      <c r="BK19" s="61"/>
      <c r="BL19" s="61"/>
    </row>
    <row r="20" spans="1:64" ht="13.5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13.5" customHeight="1" thickBot="1">
      <c r="A21" s="52"/>
      <c r="B21" s="52"/>
      <c r="C21" s="52"/>
      <c r="D21" s="52"/>
      <c r="E21" s="52"/>
      <c r="F21" s="52"/>
      <c r="G21" s="66" t="s">
        <v>184</v>
      </c>
      <c r="H21" s="234" t="s">
        <v>190</v>
      </c>
      <c r="I21" s="234"/>
      <c r="J21" s="234"/>
      <c r="K21" s="234"/>
      <c r="L21" s="234"/>
      <c r="M21" s="234"/>
      <c r="N21" s="234"/>
      <c r="O21" s="234"/>
      <c r="P21" s="234"/>
      <c r="S21" s="61"/>
      <c r="T21" s="67" t="s">
        <v>185</v>
      </c>
      <c r="U21" s="65" t="s">
        <v>186</v>
      </c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8" t="s">
        <v>187</v>
      </c>
      <c r="AG21" s="232" t="s">
        <v>171</v>
      </c>
      <c r="AH21" s="232"/>
      <c r="AI21" s="232"/>
      <c r="AJ21" s="232"/>
      <c r="AK21" s="232"/>
      <c r="AL21" s="232"/>
      <c r="AM21" s="232"/>
      <c r="AN21" s="232"/>
      <c r="AO21" s="232"/>
      <c r="AP21" s="62"/>
      <c r="AQ21" s="52"/>
      <c r="AR21" s="61"/>
      <c r="AS21" s="61"/>
      <c r="AT21" s="69" t="s">
        <v>177</v>
      </c>
      <c r="AU21" s="233" t="s">
        <v>188</v>
      </c>
      <c r="AV21" s="233"/>
      <c r="AW21" s="233"/>
      <c r="AX21" s="233"/>
      <c r="AY21" s="233"/>
      <c r="AZ21" s="233"/>
      <c r="BA21" s="233"/>
      <c r="BB21" s="233"/>
      <c r="BC21" s="70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>
      <c r="A22" s="52"/>
      <c r="B22" s="52"/>
      <c r="C22" s="52"/>
      <c r="D22" s="52"/>
      <c r="E22" s="52"/>
      <c r="F22" s="52"/>
      <c r="G22" s="52"/>
      <c r="H22" s="234"/>
      <c r="I22" s="234"/>
      <c r="J22" s="234"/>
      <c r="K22" s="234"/>
      <c r="L22" s="234"/>
      <c r="M22" s="234"/>
      <c r="N22" s="234"/>
      <c r="O22" s="234"/>
      <c r="P22" s="234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232"/>
      <c r="AH22" s="232"/>
      <c r="AI22" s="232"/>
      <c r="AJ22" s="232"/>
      <c r="AK22" s="232"/>
      <c r="AL22" s="232"/>
      <c r="AM22" s="232"/>
      <c r="AN22" s="232"/>
      <c r="AO22" s="232"/>
      <c r="AP22" s="62"/>
      <c r="AQ22" s="52"/>
      <c r="AR22" s="52"/>
      <c r="AS22" s="52"/>
      <c r="AT22" s="52"/>
      <c r="AU22" s="233"/>
      <c r="AV22" s="233"/>
      <c r="AW22" s="233"/>
      <c r="AX22" s="233"/>
      <c r="AY22" s="233"/>
      <c r="AZ22" s="233"/>
      <c r="BA22" s="233"/>
      <c r="BB22" s="233"/>
      <c r="BC22" s="70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>
      <c r="A23" s="52"/>
      <c r="B23" s="52"/>
      <c r="C23" s="52"/>
      <c r="D23" s="52"/>
      <c r="E23" s="52"/>
      <c r="F23" s="52"/>
      <c r="G23" s="52"/>
      <c r="H23" s="234"/>
      <c r="I23" s="234"/>
      <c r="J23" s="234"/>
      <c r="K23" s="234"/>
      <c r="L23" s="234"/>
      <c r="M23" s="234"/>
      <c r="N23" s="234"/>
      <c r="O23" s="234"/>
      <c r="P23" s="234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61"/>
      <c r="AW23" s="61"/>
      <c r="AX23" s="61"/>
      <c r="AY23" s="61"/>
      <c r="AZ23" s="61"/>
      <c r="BA23" s="61"/>
      <c r="BB23" s="52"/>
      <c r="BC23" s="52"/>
      <c r="BD23" s="52"/>
      <c r="BE23" s="52"/>
      <c r="BF23" s="52"/>
      <c r="BG23" s="52"/>
      <c r="BH23" s="61"/>
      <c r="BI23" s="61"/>
      <c r="BJ23" s="61"/>
      <c r="BK23" s="61"/>
      <c r="BL23" s="61"/>
    </row>
    <row r="24" spans="1:64" ht="13.5" thickBot="1">
      <c r="A24" s="52"/>
      <c r="B24" s="52"/>
      <c r="C24" s="52"/>
      <c r="D24" s="52"/>
      <c r="E24" s="52"/>
      <c r="F24" s="52"/>
      <c r="G24" s="71"/>
      <c r="H24" s="6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71"/>
      <c r="U24" s="226"/>
      <c r="V24" s="227"/>
      <c r="W24" s="227"/>
      <c r="X24" s="227"/>
      <c r="Y24" s="227"/>
      <c r="Z24" s="227"/>
      <c r="AA24" s="227"/>
      <c r="AB24" s="227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64" ht="13.5" thickBot="1">
      <c r="G25" s="64" t="s">
        <v>243</v>
      </c>
      <c r="H25" s="65"/>
      <c r="I25" s="61" t="s">
        <v>244</v>
      </c>
      <c r="J25" s="61"/>
      <c r="K25" s="61"/>
      <c r="L25" s="61"/>
      <c r="M25" s="61"/>
      <c r="N25" s="61"/>
      <c r="O25" s="61"/>
    </row>
  </sheetData>
  <sheetProtection password="CE20" sheet="1" objects="1" scenarios="1" selectLockedCells="1" selectUnlockedCells="1"/>
  <customSheetViews>
    <customSheetView guid="{2BA2444E-3891-440B-861D-758779839FE0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1"/>
    </customSheetView>
    <customSheetView guid="{D3131143-2E0A-45BE-8F18-97DACCEBB08D}" scale="70">
      <selection activeCell="X29" sqref="X29"/>
      <pageMargins left="0.39370078740157483" right="0.39370078740157483" top="0.39370078740157483" bottom="0.39370078740157483" header="0" footer="0"/>
      <pageSetup paperSize="9" scale="57" orientation="landscape" verticalDpi="0" r:id="rId2"/>
    </customSheetView>
  </customSheetViews>
  <mergeCells count="342"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R10:R11"/>
    <mergeCell ref="O10:O11"/>
    <mergeCell ref="P10:P11"/>
    <mergeCell ref="Q10:Q11"/>
    <mergeCell ref="S10:S11"/>
    <mergeCell ref="H10:H11"/>
    <mergeCell ref="I10:I11"/>
    <mergeCell ref="J10:J11"/>
    <mergeCell ref="K10:K11"/>
    <mergeCell ref="L10:L11"/>
    <mergeCell ref="M10:M11"/>
    <mergeCell ref="N10:N11"/>
    <mergeCell ref="Z10:Z11"/>
    <mergeCell ref="AA10:AA11"/>
    <mergeCell ref="AB10:AB11"/>
    <mergeCell ref="AC10:AC11"/>
    <mergeCell ref="AJ10:AJ11"/>
    <mergeCell ref="AE10:AE11"/>
    <mergeCell ref="T10:T11"/>
    <mergeCell ref="Y10:Y11"/>
    <mergeCell ref="AD10:AD11"/>
    <mergeCell ref="AF10:AF11"/>
    <mergeCell ref="AG10:AG11"/>
    <mergeCell ref="AH10:AH11"/>
    <mergeCell ref="AI10:AI11"/>
    <mergeCell ref="B12:B13"/>
    <mergeCell ref="U10:U11"/>
    <mergeCell ref="V10:V11"/>
    <mergeCell ref="W10:W11"/>
    <mergeCell ref="X10:X11"/>
    <mergeCell ref="BC10:BC11"/>
    <mergeCell ref="AT10:AT11"/>
    <mergeCell ref="AU10:AU11"/>
    <mergeCell ref="AV10:AV11"/>
    <mergeCell ref="AW10:AW11"/>
    <mergeCell ref="AS10:AS11"/>
    <mergeCell ref="C12:C13"/>
    <mergeCell ref="D12:D13"/>
    <mergeCell ref="E12:E13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H12:H13"/>
    <mergeCell ref="I12:I13"/>
    <mergeCell ref="J12:J13"/>
    <mergeCell ref="BL10:BL11"/>
    <mergeCell ref="A12:A13"/>
    <mergeCell ref="F12:F13"/>
    <mergeCell ref="G12:G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AZ10:AZ11"/>
    <mergeCell ref="BA10:BA11"/>
    <mergeCell ref="BB10:BB11"/>
    <mergeCell ref="AD12:AD13"/>
    <mergeCell ref="AE12:AE13"/>
    <mergeCell ref="AR12:AR13"/>
    <mergeCell ref="AS12:AS13"/>
    <mergeCell ref="T12:T13"/>
    <mergeCell ref="N12:N13"/>
    <mergeCell ref="K12:K13"/>
    <mergeCell ref="L12:L13"/>
    <mergeCell ref="M12:M13"/>
    <mergeCell ref="S12:S13"/>
    <mergeCell ref="R12:R13"/>
    <mergeCell ref="Q12:Q13"/>
    <mergeCell ref="O12:O13"/>
    <mergeCell ref="P12:P13"/>
    <mergeCell ref="AV12:AV13"/>
    <mergeCell ref="AW12:AW13"/>
    <mergeCell ref="AL12:AL13"/>
    <mergeCell ref="AM12:AM13"/>
    <mergeCell ref="U12:U13"/>
    <mergeCell ref="V12:V13"/>
    <mergeCell ref="W12:W13"/>
    <mergeCell ref="X12:X13"/>
    <mergeCell ref="AT12:AT13"/>
    <mergeCell ref="AJ12:AJ13"/>
    <mergeCell ref="AK12:AK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Y12:Y13"/>
    <mergeCell ref="Z12:Z13"/>
    <mergeCell ref="AA12:AA13"/>
    <mergeCell ref="AB12:AB13"/>
    <mergeCell ref="AC12:AC13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AZ12:AZ13"/>
    <mergeCell ref="BA12:BA13"/>
    <mergeCell ref="BB12:BB13"/>
    <mergeCell ref="BC12:BC13"/>
    <mergeCell ref="N14:N15"/>
    <mergeCell ref="AU12:AU13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U24:AB24"/>
    <mergeCell ref="BF5:BG5"/>
    <mergeCell ref="BF6:BF7"/>
    <mergeCell ref="BG6:BG7"/>
    <mergeCell ref="AG18:AO19"/>
    <mergeCell ref="AU18:BB19"/>
    <mergeCell ref="AG21:AO22"/>
    <mergeCell ref="AU21:BB22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</mergeCells>
  <pageMargins left="0.39370078740157483" right="0.39370078740157483" top="0.39370078740157483" bottom="0.39370078740157483" header="0" footer="0"/>
  <pageSetup paperSize="9" scale="57" orientation="landscape" verticalDpi="0" r:id="rId3"/>
  <ignoredErrors>
    <ignoredError sqref="AF18 AT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</vt:lpstr>
      <vt:lpstr>график</vt:lpstr>
      <vt:lpstr>график!Область_печати</vt:lpstr>
      <vt:lpstr>ПЛАН!Область_печати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2019-04-16T05:37:29Z</cp:lastPrinted>
  <dcterms:created xsi:type="dcterms:W3CDTF">2011-01-22T15:48:18Z</dcterms:created>
  <dcterms:modified xsi:type="dcterms:W3CDTF">2019-10-02T11:53:19Z</dcterms:modified>
</cp:coreProperties>
</file>