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05" yWindow="-165" windowWidth="12765" windowHeight="11010"/>
  </bookViews>
  <sheets>
    <sheet name="тит лист " sheetId="4" r:id="rId1"/>
    <sheet name="план " sheetId="7" r:id="rId2"/>
    <sheet name="график" sheetId="8" r:id="rId3"/>
  </sheets>
  <externalReferences>
    <externalReference r:id="rId4"/>
  </externalReferences>
  <definedNames>
    <definedName name="_xlnm.Print_Area" localSheetId="2">график!$A$1:$BL$23</definedName>
    <definedName name="_xlnm.Print_Area" localSheetId="1">'план '!$A$1:$R$84</definedName>
    <definedName name="_xlnm.Print_Area" localSheetId="0">'тит лист '!$A$1:$N$26</definedName>
    <definedName name="ОбязУчебНагрузка">[1]Нормы!$B$3</definedName>
  </definedNames>
  <calcPr calcId="145621"/>
</workbook>
</file>

<file path=xl/calcChain.xml><?xml version="1.0" encoding="utf-8"?>
<calcChain xmlns="http://schemas.openxmlformats.org/spreadsheetml/2006/main">
  <c r="P54" i="7"/>
  <c r="Q59"/>
  <c r="R63"/>
  <c r="O67"/>
  <c r="N72"/>
  <c r="N79"/>
  <c r="O79"/>
  <c r="Q79"/>
  <c r="R79"/>
  <c r="P79"/>
  <c r="F32"/>
  <c r="G32" s="1"/>
  <c r="D32" l="1"/>
  <c r="E26" l="1"/>
  <c r="H26"/>
  <c r="I26"/>
  <c r="J26"/>
  <c r="K26"/>
  <c r="L26"/>
  <c r="M26"/>
  <c r="N26"/>
  <c r="O26"/>
  <c r="P26"/>
  <c r="Q26"/>
  <c r="R26"/>
  <c r="G50" l="1"/>
  <c r="F41"/>
  <c r="F42"/>
  <c r="G42" s="1"/>
  <c r="F43"/>
  <c r="G43" s="1"/>
  <c r="F44"/>
  <c r="G44" s="1"/>
  <c r="F45"/>
  <c r="G45" s="1"/>
  <c r="F46"/>
  <c r="G46" s="1"/>
  <c r="F47"/>
  <c r="G47" s="1"/>
  <c r="F48"/>
  <c r="G48" s="1"/>
  <c r="F50"/>
  <c r="F51"/>
  <c r="G51" s="1"/>
  <c r="F52"/>
  <c r="G52" s="1"/>
  <c r="F49"/>
  <c r="G49" s="1"/>
  <c r="L79"/>
  <c r="K79"/>
  <c r="L81" l="1"/>
  <c r="K81"/>
  <c r="U10" l="1"/>
  <c r="I72" l="1"/>
  <c r="I67"/>
  <c r="I63"/>
  <c r="I59"/>
  <c r="I54"/>
  <c r="I34"/>
  <c r="I28"/>
  <c r="I22"/>
  <c r="F27"/>
  <c r="E28"/>
  <c r="H28"/>
  <c r="J28"/>
  <c r="K28"/>
  <c r="L28"/>
  <c r="M28"/>
  <c r="N28"/>
  <c r="O28"/>
  <c r="P28"/>
  <c r="Q28"/>
  <c r="R28"/>
  <c r="E22"/>
  <c r="H22"/>
  <c r="J22"/>
  <c r="K22"/>
  <c r="L22"/>
  <c r="M22"/>
  <c r="N22"/>
  <c r="O22"/>
  <c r="P22"/>
  <c r="Q22"/>
  <c r="R22"/>
  <c r="E9"/>
  <c r="J9"/>
  <c r="K9"/>
  <c r="L9"/>
  <c r="M9"/>
  <c r="N9"/>
  <c r="O9"/>
  <c r="P9"/>
  <c r="Q9"/>
  <c r="R9"/>
  <c r="F21"/>
  <c r="G21" s="1"/>
  <c r="F20"/>
  <c r="G20" s="1"/>
  <c r="F19"/>
  <c r="G19" s="1"/>
  <c r="F18"/>
  <c r="D18" s="1"/>
  <c r="F17"/>
  <c r="G17" s="1"/>
  <c r="F16"/>
  <c r="G16" s="1"/>
  <c r="F15"/>
  <c r="D15" s="1"/>
  <c r="F14"/>
  <c r="D14" s="1"/>
  <c r="F13"/>
  <c r="G13" s="1"/>
  <c r="F25"/>
  <c r="G25" s="1"/>
  <c r="F24"/>
  <c r="G24" s="1"/>
  <c r="F23"/>
  <c r="G23" s="1"/>
  <c r="F11"/>
  <c r="D11" s="1"/>
  <c r="R8" l="1"/>
  <c r="N8"/>
  <c r="G27"/>
  <c r="G26" s="1"/>
  <c r="F26"/>
  <c r="E8"/>
  <c r="G14"/>
  <c r="J8"/>
  <c r="I53"/>
  <c r="O8"/>
  <c r="Q8"/>
  <c r="M8"/>
  <c r="P8"/>
  <c r="D27"/>
  <c r="D26" s="1"/>
  <c r="G15"/>
  <c r="G18"/>
  <c r="K8"/>
  <c r="L8"/>
  <c r="D23"/>
  <c r="G11"/>
  <c r="D17"/>
  <c r="D16"/>
  <c r="G22"/>
  <c r="D13"/>
  <c r="D20"/>
  <c r="D21"/>
  <c r="D19"/>
  <c r="F22"/>
  <c r="D25"/>
  <c r="D24"/>
  <c r="K80"/>
  <c r="L80"/>
  <c r="M79"/>
  <c r="U34"/>
  <c r="V34"/>
  <c r="V31"/>
  <c r="U31"/>
  <c r="V29"/>
  <c r="U29"/>
  <c r="N81"/>
  <c r="O81"/>
  <c r="P81"/>
  <c r="Q81"/>
  <c r="R81"/>
  <c r="M81"/>
  <c r="N80"/>
  <c r="O80"/>
  <c r="P80"/>
  <c r="Q80"/>
  <c r="R80"/>
  <c r="M80"/>
  <c r="K67"/>
  <c r="L67"/>
  <c r="M67"/>
  <c r="N67"/>
  <c r="P67"/>
  <c r="Q67"/>
  <c r="R67"/>
  <c r="F65"/>
  <c r="O54"/>
  <c r="R54"/>
  <c r="M40"/>
  <c r="N40"/>
  <c r="O40"/>
  <c r="P40"/>
  <c r="Q40"/>
  <c r="R40"/>
  <c r="F69"/>
  <c r="F75"/>
  <c r="F74"/>
  <c r="D74" s="1"/>
  <c r="F73"/>
  <c r="G73" s="1"/>
  <c r="F71"/>
  <c r="F68"/>
  <c r="G68" s="1"/>
  <c r="F66"/>
  <c r="F62"/>
  <c r="F61"/>
  <c r="G61" s="1"/>
  <c r="F60"/>
  <c r="G60" s="1"/>
  <c r="F58"/>
  <c r="F56"/>
  <c r="G56" s="1"/>
  <c r="F55"/>
  <c r="G55" s="1"/>
  <c r="D69" l="1"/>
  <c r="G69"/>
  <c r="U84"/>
  <c r="D65"/>
  <c r="G65"/>
  <c r="D22"/>
  <c r="E40"/>
  <c r="F57" l="1"/>
  <c r="D61"/>
  <c r="D56"/>
  <c r="D57" l="1"/>
  <c r="G57"/>
  <c r="BL10" i="8"/>
  <c r="BL12"/>
  <c r="BL14"/>
  <c r="BL8"/>
  <c r="BE16"/>
  <c r="BF16"/>
  <c r="BG16"/>
  <c r="BH16"/>
  <c r="BI16"/>
  <c r="BJ16"/>
  <c r="BK16"/>
  <c r="BC16"/>
  <c r="BD10"/>
  <c r="BD12"/>
  <c r="BD14"/>
  <c r="BD8"/>
  <c r="D52" i="7" l="1"/>
  <c r="BD16" i="8"/>
  <c r="BL16"/>
  <c r="F38" i="7" l="1"/>
  <c r="E34"/>
  <c r="H34"/>
  <c r="J34"/>
  <c r="K34"/>
  <c r="L34"/>
  <c r="M34"/>
  <c r="N34"/>
  <c r="O34"/>
  <c r="P34"/>
  <c r="Q34"/>
  <c r="R34"/>
  <c r="D38" l="1"/>
  <c r="G38"/>
  <c r="F12"/>
  <c r="G12" s="1"/>
  <c r="F10"/>
  <c r="G10" s="1"/>
  <c r="F9" l="1"/>
  <c r="F8" s="1"/>
  <c r="D10"/>
  <c r="V10" s="1"/>
  <c r="D12"/>
  <c r="D9" l="1"/>
  <c r="D8" s="1"/>
  <c r="F35"/>
  <c r="G35" s="1"/>
  <c r="D71"/>
  <c r="E63" l="1"/>
  <c r="H63"/>
  <c r="J63"/>
  <c r="K63"/>
  <c r="L63"/>
  <c r="M63"/>
  <c r="N63"/>
  <c r="O63"/>
  <c r="P63"/>
  <c r="Q63"/>
  <c r="F64"/>
  <c r="G64" s="1"/>
  <c r="F70"/>
  <c r="D70" s="1"/>
  <c r="D62"/>
  <c r="G41"/>
  <c r="F36"/>
  <c r="G36" s="1"/>
  <c r="F37"/>
  <c r="G37" s="1"/>
  <c r="F40" l="1"/>
  <c r="D36"/>
  <c r="F34"/>
  <c r="F67"/>
  <c r="D64"/>
  <c r="F63"/>
  <c r="D37"/>
  <c r="F33"/>
  <c r="G33" s="1"/>
  <c r="F31"/>
  <c r="G31" s="1"/>
  <c r="R72" l="1"/>
  <c r="P59"/>
  <c r="R59"/>
  <c r="Q54"/>
  <c r="U83"/>
  <c r="D75"/>
  <c r="G72"/>
  <c r="Q72"/>
  <c r="P72"/>
  <c r="O72"/>
  <c r="M72"/>
  <c r="L72"/>
  <c r="K72"/>
  <c r="J72"/>
  <c r="H72"/>
  <c r="E72"/>
  <c r="J67"/>
  <c r="H67"/>
  <c r="E67"/>
  <c r="D66"/>
  <c r="G63"/>
  <c r="D58"/>
  <c r="D55"/>
  <c r="U75" l="1"/>
  <c r="R53"/>
  <c r="Q53"/>
  <c r="G54"/>
  <c r="D60"/>
  <c r="F72"/>
  <c r="D73"/>
  <c r="D72" s="1"/>
  <c r="G67"/>
  <c r="D68"/>
  <c r="D67" s="1"/>
  <c r="D63"/>
  <c r="E54"/>
  <c r="H54"/>
  <c r="J54"/>
  <c r="K54"/>
  <c r="L54"/>
  <c r="M54"/>
  <c r="N54"/>
  <c r="P53"/>
  <c r="J59"/>
  <c r="K59"/>
  <c r="L59"/>
  <c r="M59"/>
  <c r="N59"/>
  <c r="O59"/>
  <c r="F29"/>
  <c r="G29" s="1"/>
  <c r="F30"/>
  <c r="D41"/>
  <c r="D45"/>
  <c r="D47"/>
  <c r="F54"/>
  <c r="E59"/>
  <c r="H59"/>
  <c r="G59"/>
  <c r="F59"/>
  <c r="D54"/>
  <c r="D49"/>
  <c r="D48"/>
  <c r="D35"/>
  <c r="D34" s="1"/>
  <c r="D31"/>
  <c r="D30" l="1"/>
  <c r="G30"/>
  <c r="D29"/>
  <c r="F28"/>
  <c r="Q39"/>
  <c r="Q78" s="1"/>
  <c r="R39"/>
  <c r="R78" s="1"/>
  <c r="G34"/>
  <c r="E53"/>
  <c r="N53"/>
  <c r="L53"/>
  <c r="J53"/>
  <c r="J40" s="1"/>
  <c r="M53"/>
  <c r="K53"/>
  <c r="H53"/>
  <c r="G53"/>
  <c r="F53"/>
  <c r="D59"/>
  <c r="D43"/>
  <c r="P39"/>
  <c r="P78" s="1"/>
  <c r="D46"/>
  <c r="D50"/>
  <c r="D44"/>
  <c r="D33"/>
  <c r="D42"/>
  <c r="D28" l="1"/>
  <c r="U82"/>
  <c r="G28"/>
  <c r="D40"/>
  <c r="N39"/>
  <c r="N78" s="1"/>
  <c r="E39"/>
  <c r="E78" s="1"/>
  <c r="L40"/>
  <c r="L39" s="1"/>
  <c r="L78" s="1"/>
  <c r="K40"/>
  <c r="K39" s="1"/>
  <c r="K78" s="1"/>
  <c r="M39"/>
  <c r="M78" s="1"/>
  <c r="D53"/>
  <c r="F39"/>
  <c r="F78" s="1"/>
  <c r="D39" l="1"/>
  <c r="D78" s="1"/>
  <c r="J39"/>
  <c r="J78" s="1"/>
  <c r="O53" l="1"/>
  <c r="O39" l="1"/>
  <c r="O78" s="1"/>
  <c r="U78" s="1"/>
  <c r="H40"/>
  <c r="H39" s="1"/>
  <c r="G40"/>
  <c r="G39" s="1"/>
  <c r="I40"/>
  <c r="I39" s="1"/>
  <c r="H9"/>
  <c r="H8" s="1"/>
  <c r="G9"/>
  <c r="G8" s="1"/>
  <c r="I9"/>
  <c r="I8" s="1"/>
  <c r="I78" l="1"/>
  <c r="H78"/>
  <c r="G78"/>
  <c r="U86" l="1"/>
</calcChain>
</file>

<file path=xl/sharedStrings.xml><?xml version="1.0" encoding="utf-8"?>
<sst xmlns="http://schemas.openxmlformats.org/spreadsheetml/2006/main" count="459" uniqueCount="295">
  <si>
    <t>Государственная итоговая аттестация</t>
  </si>
  <si>
    <t>Всего</t>
  </si>
  <si>
    <t>I курс</t>
  </si>
  <si>
    <t>II курс</t>
  </si>
  <si>
    <t>III курс</t>
  </si>
  <si>
    <t>Индекс</t>
  </si>
  <si>
    <t>Формы промежуточной аттестации</t>
  </si>
  <si>
    <t>Учебная нагрузка обучающихся (час.)</t>
  </si>
  <si>
    <t>максимальная</t>
  </si>
  <si>
    <t>обязательная аудиторная</t>
  </si>
  <si>
    <t>в т.ч.</t>
  </si>
  <si>
    <t>Распределение обязательной нагрузки по курсам и семестрам (час. в семестр)</t>
  </si>
  <si>
    <t>всего занятий</t>
  </si>
  <si>
    <t>самостоятельная работа</t>
  </si>
  <si>
    <t>О.00</t>
  </si>
  <si>
    <t>ОП.00</t>
  </si>
  <si>
    <t>ОГСЭ.00</t>
  </si>
  <si>
    <t>ОГСЭ.01</t>
  </si>
  <si>
    <t>Основы философии</t>
  </si>
  <si>
    <t>ОГСЭ.02</t>
  </si>
  <si>
    <t>ОГСЭ.03</t>
  </si>
  <si>
    <t>ОГСЭ.04</t>
  </si>
  <si>
    <t>История</t>
  </si>
  <si>
    <t>Иностранный язык</t>
  </si>
  <si>
    <t>Физическая культура</t>
  </si>
  <si>
    <t>ЕН.00</t>
  </si>
  <si>
    <t>ЕН.01</t>
  </si>
  <si>
    <t>ЕН.02</t>
  </si>
  <si>
    <t>Математика</t>
  </si>
  <si>
    <t>Безопасность жизнедеятельности</t>
  </si>
  <si>
    <t>П.00</t>
  </si>
  <si>
    <t>ПМ.01</t>
  </si>
  <si>
    <t>МДК.01.01</t>
  </si>
  <si>
    <t>ПМ.02</t>
  </si>
  <si>
    <t>МДК.02.01</t>
  </si>
  <si>
    <t>ПМ.03</t>
  </si>
  <si>
    <t>МДК.03.01</t>
  </si>
  <si>
    <t>учебной практики</t>
  </si>
  <si>
    <t>экзаменов</t>
  </si>
  <si>
    <t>дифф.зачетов</t>
  </si>
  <si>
    <t>зачетов</t>
  </si>
  <si>
    <t>лекций</t>
  </si>
  <si>
    <t>курсовых работ (проектов)</t>
  </si>
  <si>
    <t>ПДП</t>
  </si>
  <si>
    <t>ГИА</t>
  </si>
  <si>
    <t>УЧЕБНЫЙ ПЛАН</t>
  </si>
  <si>
    <t>IV курс</t>
  </si>
  <si>
    <t>ПМ.00</t>
  </si>
  <si>
    <t>ПП.02</t>
  </si>
  <si>
    <t>ДЗ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</si>
  <si>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</si>
  <si>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</si>
  <si>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</si>
  <si>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</si>
  <si>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</si>
  <si>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</si>
  <si>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</si>
  <si>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</si>
  <si>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</si>
  <si>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r>
      <t xml:space="preserve">Форма обучения - </t>
    </r>
    <r>
      <rPr>
        <b/>
        <u/>
        <sz val="14"/>
        <rFont val="Times New Roman"/>
        <family val="1"/>
        <charset val="204"/>
      </rPr>
      <t xml:space="preserve">  очная</t>
    </r>
    <r>
      <rPr>
        <u/>
        <sz val="14"/>
        <rFont val="Times New Roman"/>
        <family val="1"/>
        <charset val="204"/>
      </rPr>
      <t xml:space="preserve">  </t>
    </r>
  </si>
  <si>
    <t xml:space="preserve">основного общего образования </t>
  </si>
  <si>
    <t>-/Э</t>
  </si>
  <si>
    <t>-/ДЗ</t>
  </si>
  <si>
    <t>Основы безопасности жизнедеятельности</t>
  </si>
  <si>
    <t>1                   семестр 17 нед.</t>
  </si>
  <si>
    <t>2                   семестр 22 нед.</t>
  </si>
  <si>
    <t>Общепрофессиональные дисциплины</t>
  </si>
  <si>
    <t>Профессиональные модули</t>
  </si>
  <si>
    <t>1. Программа базовой подготовки</t>
  </si>
  <si>
    <t>аудит.</t>
  </si>
  <si>
    <t>максим.</t>
  </si>
  <si>
    <t>1 курс</t>
  </si>
  <si>
    <t>2 курс</t>
  </si>
  <si>
    <t>3 курс</t>
  </si>
  <si>
    <t>ОП.10</t>
  </si>
  <si>
    <t>Учебная практика</t>
  </si>
  <si>
    <t>4 курс</t>
  </si>
  <si>
    <t>практика</t>
  </si>
  <si>
    <t>Эк</t>
  </si>
  <si>
    <t>Экономика организации</t>
  </si>
  <si>
    <t>ПП.03</t>
  </si>
  <si>
    <t>ПМ.04</t>
  </si>
  <si>
    <t>МДК.04.01</t>
  </si>
  <si>
    <t>ПМ.05</t>
  </si>
  <si>
    <t>МДК.05.01</t>
  </si>
  <si>
    <t>ПП.05</t>
  </si>
  <si>
    <t>3                   семестр 16 нед.</t>
  </si>
  <si>
    <t>производств. практики</t>
  </si>
  <si>
    <t>Химия</t>
  </si>
  <si>
    <t>Биология</t>
  </si>
  <si>
    <t>Физика</t>
  </si>
  <si>
    <t>ЕН.03</t>
  </si>
  <si>
    <t>Инженерная графика</t>
  </si>
  <si>
    <t>Техническая механика</t>
  </si>
  <si>
    <t>Материаловедение</t>
  </si>
  <si>
    <r>
      <t xml:space="preserve">по программе </t>
    </r>
    <r>
      <rPr>
        <b/>
        <u/>
        <sz val="16"/>
        <rFont val="Times New Roman"/>
        <family val="1"/>
        <charset val="204"/>
      </rPr>
      <t xml:space="preserve"> базовой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подготовки</t>
    </r>
  </si>
  <si>
    <r>
      <t>Квалификация :</t>
    </r>
    <r>
      <rPr>
        <b/>
        <u/>
        <sz val="14"/>
        <rFont val="Times New Roman"/>
        <family val="1"/>
        <charset val="204"/>
      </rPr>
      <t xml:space="preserve"> техник</t>
    </r>
  </si>
  <si>
    <r>
      <t xml:space="preserve">Нормативный срок обучения -                 </t>
    </r>
    <r>
      <rPr>
        <b/>
        <u/>
        <sz val="14"/>
        <rFont val="Times New Roman"/>
        <family val="1"/>
        <charset val="204"/>
      </rPr>
      <t xml:space="preserve"> 3 </t>
    </r>
    <r>
      <rPr>
        <sz val="14"/>
        <rFont val="Times New Roman"/>
        <family val="1"/>
        <charset val="204"/>
      </rPr>
      <t xml:space="preserve"> года и</t>
    </r>
    <r>
      <rPr>
        <b/>
        <sz val="14"/>
        <rFont val="Times New Roman"/>
        <family val="1"/>
        <charset val="204"/>
      </rPr>
      <t xml:space="preserve"> </t>
    </r>
    <r>
      <rPr>
        <b/>
        <u/>
        <sz val="14"/>
        <rFont val="Times New Roman"/>
        <family val="1"/>
        <charset val="204"/>
      </rPr>
      <t xml:space="preserve"> 10 </t>
    </r>
    <r>
      <rPr>
        <sz val="14"/>
        <rFont val="Times New Roman"/>
        <family val="1"/>
        <charset val="204"/>
      </rPr>
      <t xml:space="preserve"> мес на базе                                        </t>
    </r>
  </si>
  <si>
    <r>
      <rPr>
        <b/>
        <u/>
        <sz val="14"/>
        <rFont val="Times New Roman"/>
        <family val="1"/>
        <charset val="204"/>
      </rPr>
      <t xml:space="preserve"> 2 </t>
    </r>
    <r>
      <rPr>
        <sz val="14"/>
        <rFont val="Times New Roman"/>
        <family val="1"/>
        <charset val="204"/>
      </rPr>
      <t xml:space="preserve"> года и </t>
    </r>
    <r>
      <rPr>
        <b/>
        <u/>
        <sz val="14"/>
        <rFont val="Times New Roman"/>
        <family val="1"/>
        <charset val="204"/>
      </rPr>
      <t xml:space="preserve"> 10 </t>
    </r>
    <r>
      <rPr>
        <sz val="14"/>
        <rFont val="Times New Roman"/>
        <family val="1"/>
        <charset val="204"/>
      </rPr>
      <t xml:space="preserve"> мес на базе</t>
    </r>
  </si>
  <si>
    <t>Электротехника</t>
  </si>
  <si>
    <t>Метрология, стандартизация и сертификация</t>
  </si>
  <si>
    <t>Электротехнические измерения</t>
  </si>
  <si>
    <t>Охрана труда</t>
  </si>
  <si>
    <t>Менеджмент</t>
  </si>
  <si>
    <t>Правовое обеспечение профессиональной деятельности</t>
  </si>
  <si>
    <t>Организация контроля качества и испытаний продукции, работ и услуг</t>
  </si>
  <si>
    <t>Теоретические основы организации контроля качества и испытаний</t>
  </si>
  <si>
    <t>Методика проведения работ по стандартизации, подтверждению соответствия продукции, процессов, услуг, систем управления и аккредитации</t>
  </si>
  <si>
    <t>Участие в работе по обеспечению и улучшению качества технологических процессов, ситем управления, продукции и услуг</t>
  </si>
  <si>
    <t>Теоретические основы управления качеством технологических процессов, систем управления, продукции и услуг</t>
  </si>
  <si>
    <t>Управление документацией</t>
  </si>
  <si>
    <t>Теоретические основы управления документацией</t>
  </si>
  <si>
    <t>УП.04</t>
  </si>
  <si>
    <t>4нед.</t>
  </si>
  <si>
    <t>6нед.</t>
  </si>
  <si>
    <t>1. График учебного процесса по неделям</t>
  </si>
  <si>
    <t>2. Сводные данные по бюджету времени</t>
  </si>
  <si>
    <t>Курс</t>
  </si>
  <si>
    <t>Сентябрь</t>
  </si>
  <si>
    <t>29 сен - 5 окт</t>
  </si>
  <si>
    <t>Октябрь</t>
  </si>
  <si>
    <t>27 окт - 2 ноя</t>
  </si>
  <si>
    <t>Ноябрь</t>
  </si>
  <si>
    <t>24 ноя - 30 ноя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</si>
  <si>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</si>
  <si>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</si>
  <si>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</si>
  <si>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</si>
  <si>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</si>
  <si>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</si>
  <si>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</si>
  <si>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</si>
  <si>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</si>
  <si>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</si>
  <si>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</si>
  <si>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</si>
  <si>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</si>
  <si>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</si>
  <si>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</si>
  <si>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</si>
  <si>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Обучение по дисциплинам и междисциплинар-ным курсам</t>
  </si>
  <si>
    <t>Учебная/Производственная практика и подготовка к итоговой аттестации, нед.</t>
  </si>
  <si>
    <t>Промежуточная аттестация, нед.</t>
  </si>
  <si>
    <t>Итоговая государственная аттестация, нед.</t>
  </si>
  <si>
    <t>Каникулы, нед.</t>
  </si>
  <si>
    <t>Всего, нед.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</si>
  <si>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</si>
  <si>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</si>
  <si>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</si>
  <si>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</si>
  <si>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</si>
  <si>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</si>
  <si>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</si>
  <si>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</si>
  <si>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</si>
  <si>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</si>
  <si>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</si>
  <si>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</si>
  <si>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</si>
  <si>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</si>
  <si>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</si>
  <si>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</si>
  <si>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</si>
  <si>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</si>
  <si>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</si>
  <si>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</si>
  <si>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</si>
  <si>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3-9 авг</t>
  </si>
  <si>
    <t>10-16 авг</t>
  </si>
  <si>
    <t>17-23 авг</t>
  </si>
  <si>
    <t>24-31 авг</t>
  </si>
  <si>
    <t>Практика учебная</t>
  </si>
  <si>
    <t>Практика производственная</t>
  </si>
  <si>
    <t>Подготовка к итоговой государственной аттестации</t>
  </si>
  <si>
    <t>Всего за год</t>
  </si>
  <si>
    <t>по профилю специальности</t>
  </si>
  <si>
    <t>преддипломная</t>
  </si>
  <si>
    <t>нед.</t>
  </si>
  <si>
    <t>час.</t>
  </si>
  <si>
    <t>I</t>
  </si>
  <si>
    <t>II</t>
  </si>
  <si>
    <t>III</t>
  </si>
  <si>
    <t>IV</t>
  </si>
  <si>
    <t>Обозначения:</t>
  </si>
  <si>
    <t>Теоретическое обучение</t>
  </si>
  <si>
    <t>::</t>
  </si>
  <si>
    <t>Промежуточная аттестация</t>
  </si>
  <si>
    <t>00</t>
  </si>
  <si>
    <t>8</t>
  </si>
  <si>
    <t>=</t>
  </si>
  <si>
    <t>Каникулы</t>
  </si>
  <si>
    <t>D</t>
  </si>
  <si>
    <t>Итоговая государственная аттестация</t>
  </si>
  <si>
    <t>Компьютерное моделирование</t>
  </si>
  <si>
    <t>Экологические основы природопользования</t>
  </si>
  <si>
    <t>ПП.04</t>
  </si>
  <si>
    <t>ПП.01</t>
  </si>
  <si>
    <t>УП.05</t>
  </si>
  <si>
    <t>Информатика</t>
  </si>
  <si>
    <t>Обществознание (вкл. экономику и право)</t>
  </si>
  <si>
    <t>География</t>
  </si>
  <si>
    <t>Экология</t>
  </si>
  <si>
    <r>
      <t xml:space="preserve">по специальности среднего профессионального образования </t>
    </r>
    <r>
      <rPr>
        <u/>
        <sz val="16"/>
        <rFont val="Times New Roman"/>
        <family val="1"/>
        <charset val="204"/>
      </rPr>
      <t xml:space="preserve">                       27.02.02</t>
    </r>
    <r>
      <rPr>
        <b/>
        <u/>
        <sz val="16"/>
        <rFont val="Times New Roman"/>
        <family val="1"/>
        <charset val="204"/>
      </rPr>
      <t xml:space="preserve"> Техничекое регулирование и управление качеством</t>
    </r>
  </si>
  <si>
    <t>ЕН.04</t>
  </si>
  <si>
    <t>Теория вероятностей и математическая статистика</t>
  </si>
  <si>
    <t>Участие в проведении работ по стандартизации, подтверждению соответствия продукции, процессов, услуг, систем управления и аккредитации</t>
  </si>
  <si>
    <t xml:space="preserve">среднего общего образования </t>
  </si>
  <si>
    <t>Практика производственная (по профилю специальности)</t>
  </si>
  <si>
    <t>Практика производственная (преддипломная)</t>
  </si>
  <si>
    <t>ХХ</t>
  </si>
  <si>
    <t>-/З/-/З/-/ДЗ</t>
  </si>
  <si>
    <t>-/-/-/-/-/ДЗ</t>
  </si>
  <si>
    <t>2/4/0</t>
  </si>
  <si>
    <t>государственного бюджетного профессионального                                                образовательного учреждения Ростовской области                               «Таганрогский авиационный колледж имени В.М. Петлякова»</t>
  </si>
  <si>
    <t>Недель</t>
  </si>
  <si>
    <t>Общеобразовательный учебный цикл</t>
  </si>
  <si>
    <t>Профессиональный учебный цикл</t>
  </si>
  <si>
    <t>Общий гуманитарный и социально-экономический учебные циклы</t>
  </si>
  <si>
    <t>Математический и общий естественнонаучный учебные циклы</t>
  </si>
  <si>
    <t>Наименование учебных циклов, дисциплин, профессиональных модулей, МДК, практик</t>
  </si>
  <si>
    <t>2. План учебного процесса (основная профессиональная образовательная программа подготовки специалистов среднего звена)</t>
  </si>
  <si>
    <t>обучение по учебным циклам</t>
  </si>
  <si>
    <t>Коэффициент практикоориентированности</t>
  </si>
  <si>
    <t>-/ДЗ*</t>
  </si>
  <si>
    <t>МДК.01.02</t>
  </si>
  <si>
    <t>МДК.04.02</t>
  </si>
  <si>
    <t>ОП.11</t>
  </si>
  <si>
    <t>ОП.12</t>
  </si>
  <si>
    <t>Бережливое производство</t>
  </si>
  <si>
    <t xml:space="preserve">Производственная практика (преддипломная) </t>
  </si>
  <si>
    <t>Производственная практика (по профилю специальности)</t>
  </si>
  <si>
    <t>Основы нормирования точности в машиностроении</t>
  </si>
  <si>
    <t>Информационные технологии в профессиональной деятельности</t>
  </si>
  <si>
    <t>Методика проведения работ по внедрению системы менеджмента качества на предприятии</t>
  </si>
  <si>
    <t>Приборы и методы неразрушающего контроля материалов и изделий</t>
  </si>
  <si>
    <t>Технология и организация производства продукции и услуг</t>
  </si>
  <si>
    <t>Выполнение работ по одной или нескольким профессиям рабочего, должностям служащего "Делопроизводитель"</t>
  </si>
  <si>
    <t>Основы выполнения работ по должности служащего  "Делопроизводитель"</t>
  </si>
  <si>
    <t>0/4/0</t>
  </si>
  <si>
    <t>-/-/ДЗ</t>
  </si>
  <si>
    <t>XХ</t>
  </si>
  <si>
    <t>Русский язык</t>
  </si>
  <si>
    <t>Литература</t>
  </si>
  <si>
    <t>1/11/3</t>
  </si>
  <si>
    <t>Э</t>
  </si>
  <si>
    <t>0/15/5</t>
  </si>
  <si>
    <t>0/6/6</t>
  </si>
  <si>
    <t>0/21/11</t>
  </si>
  <si>
    <t>Астрономия</t>
  </si>
  <si>
    <t>Введение в специальность</t>
  </si>
  <si>
    <t>-/Э*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</si>
  <si>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</si>
  <si>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</si>
  <si>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</si>
  <si>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</si>
  <si>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</si>
  <si>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</si>
  <si>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</si>
  <si>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</si>
  <si>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</si>
  <si>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ОУДБ.10</t>
  </si>
  <si>
    <t>ОУДБ.11</t>
  </si>
  <si>
    <t>ОУДБ.12</t>
  </si>
  <si>
    <t>ОУДБ.00</t>
  </si>
  <si>
    <t>Базовые общеобразовательные учебные циклы</t>
  </si>
  <si>
    <t>ОУДП.00</t>
  </si>
  <si>
    <t>Профильные общеобразовательные учебные циклы</t>
  </si>
  <si>
    <t>ОУДП.14</t>
  </si>
  <si>
    <t>ОУДП.15</t>
  </si>
  <si>
    <t>0/1/2</t>
  </si>
  <si>
    <t>УД.00</t>
  </si>
  <si>
    <t>Дополнительные учебные дисциплины</t>
  </si>
  <si>
    <t>ОУДП.13</t>
  </si>
  <si>
    <t>УД.16</t>
  </si>
  <si>
    <t>0/1/0</t>
  </si>
  <si>
    <t>1/9/1</t>
  </si>
  <si>
    <t>лабораторных занятий</t>
  </si>
  <si>
    <t>практических занятий</t>
  </si>
  <si>
    <t>З/ДЗ</t>
  </si>
  <si>
    <r>
      <t xml:space="preserve">                              СОГЛАСОВАНО                                                                                                                                                              Директор по персоналу                                                                                                                           ПАО "ТАНТК им.Г.М.Бериева"                                                                                                                                                                _________________ А.А.Марченко                                                                                                                                                                                                 «</t>
    </r>
    <r>
      <rPr>
        <u/>
        <sz val="14"/>
        <rFont val="Times New Roman"/>
        <family val="1"/>
        <charset val="204"/>
      </rPr>
      <t xml:space="preserve">  28  </t>
    </r>
    <r>
      <rPr>
        <sz val="14"/>
        <rFont val="Times New Roman"/>
        <family val="1"/>
        <charset val="204"/>
      </rPr>
      <t xml:space="preserve">» </t>
    </r>
    <r>
      <rPr>
        <u/>
        <sz val="14"/>
        <rFont val="Times New Roman"/>
        <family val="1"/>
        <charset val="204"/>
      </rPr>
      <t>августа</t>
    </r>
    <r>
      <rPr>
        <sz val="14"/>
        <rFont val="Times New Roman"/>
        <family val="1"/>
        <charset val="204"/>
      </rPr>
      <t xml:space="preserve"> 20</t>
    </r>
    <r>
      <rPr>
        <u/>
        <sz val="14"/>
        <rFont val="Times New Roman"/>
        <family val="1"/>
        <charset val="204"/>
      </rPr>
      <t>18</t>
    </r>
    <r>
      <rPr>
        <sz val="14"/>
        <rFont val="Times New Roman"/>
        <family val="1"/>
        <charset val="204"/>
      </rPr>
      <t xml:space="preserve"> г.                      </t>
    </r>
  </si>
  <si>
    <r>
      <t xml:space="preserve">                              УТВЕРЖДАЮ                                                                                                                                                              Директор ГБПОУ РО "ТАВИАК"                                                                                                                                                                                                               _________________ Е.В.Жданова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</t>
    </r>
    <r>
      <rPr>
        <u/>
        <sz val="14"/>
        <rFont val="Times New Roman"/>
        <family val="1"/>
        <charset val="204"/>
      </rPr>
      <t xml:space="preserve">  28  </t>
    </r>
    <r>
      <rPr>
        <sz val="14"/>
        <rFont val="Times New Roman"/>
        <family val="1"/>
        <charset val="204"/>
      </rPr>
      <t xml:space="preserve">» </t>
    </r>
    <r>
      <rPr>
        <u/>
        <sz val="14"/>
        <rFont val="Times New Roman"/>
        <family val="1"/>
        <charset val="204"/>
      </rPr>
      <t>августа</t>
    </r>
    <r>
      <rPr>
        <sz val="14"/>
        <rFont val="Times New Roman"/>
        <family val="1"/>
        <charset val="204"/>
      </rPr>
      <t xml:space="preserve"> 20</t>
    </r>
    <r>
      <rPr>
        <u/>
        <sz val="14"/>
        <rFont val="Times New Roman"/>
        <family val="1"/>
        <charset val="204"/>
      </rPr>
      <t>18</t>
    </r>
    <r>
      <rPr>
        <sz val="14"/>
        <rFont val="Times New Roman"/>
        <family val="1"/>
        <charset val="204"/>
      </rPr>
      <t xml:space="preserve"> г.                      </t>
    </r>
  </si>
  <si>
    <r>
      <t>Консультации</t>
    </r>
    <r>
      <rPr>
        <sz val="12"/>
        <rFont val="Times New Roman"/>
        <family val="1"/>
        <charset val="204"/>
      </rPr>
      <t xml:space="preserve"> на учебную группу по 4 часа в год на каждого обучающегося</t>
    </r>
  </si>
  <si>
    <t>1.1. Выпускная квалификационная работа  - Дипломная работа</t>
  </si>
  <si>
    <r>
      <t xml:space="preserve">Выполнение выпускной квалификационной работы - дипломной работы с </t>
    </r>
    <r>
      <rPr>
        <u/>
        <sz val="12"/>
        <rFont val="Times New Roman"/>
        <family val="1"/>
        <charset val="204"/>
      </rPr>
      <t xml:space="preserve">18.05. </t>
    </r>
    <r>
      <rPr>
        <sz val="12"/>
        <rFont val="Times New Roman"/>
        <family val="1"/>
        <charset val="204"/>
      </rPr>
      <t xml:space="preserve"> по </t>
    </r>
    <r>
      <rPr>
        <u/>
        <sz val="12"/>
        <rFont val="Times New Roman"/>
        <family val="1"/>
        <charset val="204"/>
      </rPr>
      <t xml:space="preserve">15.06 </t>
    </r>
    <r>
      <rPr>
        <sz val="12"/>
        <rFont val="Times New Roman"/>
        <family val="1"/>
        <charset val="204"/>
      </rPr>
      <t xml:space="preserve"> (всего 4 нед.)</t>
    </r>
  </si>
  <si>
    <r>
      <t xml:space="preserve">Защита выпускной квалификационной работы - дипломной работы с  </t>
    </r>
    <r>
      <rPr>
        <u/>
        <sz val="12"/>
        <rFont val="Times New Roman"/>
        <family val="1"/>
        <charset val="204"/>
      </rPr>
      <t xml:space="preserve">16.06  </t>
    </r>
    <r>
      <rPr>
        <sz val="12"/>
        <rFont val="Times New Roman"/>
        <family val="1"/>
        <charset val="204"/>
      </rPr>
      <t xml:space="preserve">по  </t>
    </r>
    <r>
      <rPr>
        <u/>
        <sz val="12"/>
        <rFont val="Times New Roman"/>
        <family val="1"/>
        <charset val="204"/>
      </rPr>
      <t xml:space="preserve">30.06 </t>
    </r>
    <r>
      <rPr>
        <sz val="12"/>
        <rFont val="Times New Roman"/>
        <family val="1"/>
        <charset val="204"/>
      </rPr>
      <t xml:space="preserve"> (всего 2 нед.)</t>
    </r>
  </si>
  <si>
    <t>4                   семестр 23 нед.</t>
  </si>
  <si>
    <t>5                   семестр 16 нед.</t>
  </si>
  <si>
    <t>6                   семестр 23 нед.</t>
  </si>
  <si>
    <t>8                   семестр 14 нед.</t>
  </si>
  <si>
    <t>7                   семестр 17 нед.</t>
  </si>
  <si>
    <t>ОГСЭ.05</t>
  </si>
  <si>
    <t>Русский язык и культура речи</t>
  </si>
  <si>
    <t>МДК.01.03</t>
  </si>
  <si>
    <t>МДК 03.02</t>
  </si>
  <si>
    <t>МДК.02.02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</si>
</sst>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00"/>
  </numFmts>
  <fonts count="33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Arial Cyr"/>
      <charset val="204"/>
    </font>
    <font>
      <b/>
      <u/>
      <sz val="16"/>
      <name val="Times New Roman"/>
      <family val="1"/>
      <charset val="204"/>
    </font>
    <font>
      <sz val="10"/>
      <color indexed="10"/>
      <name val="Arial Cyr"/>
      <charset val="204"/>
    </font>
    <font>
      <sz val="12"/>
      <color indexed="10"/>
      <name val="Arial Cyr"/>
      <charset val="204"/>
    </font>
    <font>
      <b/>
      <u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 Cyr"/>
      <family val="1"/>
      <charset val="204"/>
    </font>
    <font>
      <sz val="10"/>
      <color indexed="8"/>
      <name val="Arial Cyr"/>
      <family val="2"/>
      <charset val="204"/>
    </font>
    <font>
      <sz val="9"/>
      <name val="Arial Cyr"/>
      <family val="2"/>
      <charset val="204"/>
    </font>
    <font>
      <sz val="9"/>
      <color indexed="8"/>
      <name val="Arial Cyr"/>
      <family val="2"/>
      <charset val="204"/>
    </font>
    <font>
      <sz val="10"/>
      <color indexed="8"/>
      <name val="Arial Cyr"/>
      <charset val="204"/>
    </font>
    <font>
      <sz val="10"/>
      <name val="Symbol"/>
      <family val="1"/>
      <charset val="2"/>
    </font>
    <font>
      <b/>
      <sz val="10"/>
      <name val="Arial Cyr"/>
      <family val="2"/>
      <charset val="204"/>
    </font>
    <font>
      <sz val="8"/>
      <color indexed="10"/>
      <name val="Arial Cyr"/>
      <family val="2"/>
      <charset val="204"/>
    </font>
    <font>
      <sz val="12"/>
      <name val="Arial Cyr"/>
      <charset val="204"/>
    </font>
    <font>
      <sz val="10"/>
      <color rgb="FFFF0000"/>
      <name val="Arial Cyr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9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7" fillId="2" borderId="28" applyNumberFormat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95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quotePrefix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3" borderId="0" xfId="0" applyFill="1"/>
    <xf numFmtId="0" fontId="0" fillId="0" borderId="12" xfId="0" applyBorder="1"/>
    <xf numFmtId="0" fontId="0" fillId="0" borderId="0" xfId="0" applyFill="1" applyAlignment="1">
      <alignment vertical="center"/>
    </xf>
    <xf numFmtId="0" fontId="0" fillId="0" borderId="0" xfId="0" applyFill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3" xfId="0" applyFont="1" applyFill="1" applyBorder="1"/>
    <xf numFmtId="0" fontId="4" fillId="0" borderId="1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4" borderId="0" xfId="0" applyFont="1" applyFill="1" applyBorder="1" applyAlignment="1">
      <alignment wrapText="1"/>
    </xf>
    <xf numFmtId="0" fontId="4" fillId="0" borderId="0" xfId="0" applyFont="1" applyBorder="1" applyAlignment="1">
      <alignment horizontal="center"/>
    </xf>
    <xf numFmtId="0" fontId="10" fillId="3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0" fillId="0" borderId="0" xfId="0" applyBorder="1"/>
    <xf numFmtId="0" fontId="14" fillId="0" borderId="0" xfId="0" applyFont="1" applyBorder="1" applyAlignment="1">
      <alignment horizontal="center"/>
    </xf>
    <xf numFmtId="0" fontId="18" fillId="0" borderId="1" xfId="0" quotePrefix="1" applyFont="1" applyFill="1" applyBorder="1" applyAlignment="1">
      <alignment horizontal="center" vertical="center" wrapText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20" fillId="0" borderId="0" xfId="0" applyFont="1" applyProtection="1">
      <protection hidden="1"/>
    </xf>
    <xf numFmtId="49" fontId="23" fillId="0" borderId="1" xfId="0" applyNumberFormat="1" applyFont="1" applyBorder="1" applyAlignment="1" applyProtection="1">
      <alignment horizontal="center" vertical="center" shrinkToFit="1"/>
      <protection hidden="1"/>
    </xf>
    <xf numFmtId="49" fontId="23" fillId="0" borderId="2" xfId="0" applyNumberFormat="1" applyFont="1" applyBorder="1" applyAlignment="1" applyProtection="1">
      <alignment horizontal="center" vertical="center" shrinkToFit="1"/>
      <protection hidden="1"/>
    </xf>
    <xf numFmtId="1" fontId="23" fillId="0" borderId="1" xfId="0" applyNumberFormat="1" applyFont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49" fontId="27" fillId="0" borderId="0" xfId="0" applyNumberFormat="1" applyFont="1" applyProtection="1">
      <protection hidden="1"/>
    </xf>
    <xf numFmtId="49" fontId="0" fillId="0" borderId="0" xfId="0" applyNumberFormat="1" applyProtection="1">
      <protection hidden="1"/>
    </xf>
    <xf numFmtId="49" fontId="0" fillId="0" borderId="0" xfId="0" applyNumberFormat="1" applyAlignment="1" applyProtection="1">
      <alignment vertical="top" wrapText="1"/>
      <protection hidden="1"/>
    </xf>
    <xf numFmtId="0" fontId="28" fillId="0" borderId="0" xfId="0" applyNumberFormat="1" applyFont="1" applyProtection="1">
      <protection hidden="1"/>
    </xf>
    <xf numFmtId="49" fontId="20" fillId="0" borderId="34" xfId="0" applyNumberFormat="1" applyFont="1" applyBorder="1" applyProtection="1">
      <protection hidden="1"/>
    </xf>
    <xf numFmtId="49" fontId="0" fillId="0" borderId="0" xfId="0" applyNumberFormat="1" applyAlignment="1" applyProtection="1">
      <alignment horizontal="left" indent="1"/>
      <protection hidden="1"/>
    </xf>
    <xf numFmtId="49" fontId="22" fillId="0" borderId="34" xfId="0" applyNumberFormat="1" applyFont="1" applyFill="1" applyBorder="1" applyAlignment="1" applyProtection="1">
      <alignment horizontal="center"/>
      <protection hidden="1"/>
    </xf>
    <xf numFmtId="49" fontId="0" fillId="0" borderId="34" xfId="0" applyNumberFormat="1" applyBorder="1" applyAlignment="1" applyProtection="1">
      <alignment horizontal="center"/>
      <protection hidden="1"/>
    </xf>
    <xf numFmtId="49" fontId="26" fillId="0" borderId="34" xfId="0" applyNumberFormat="1" applyFont="1" applyFill="1" applyBorder="1" applyAlignment="1" applyProtection="1">
      <alignment horizontal="center"/>
      <protection hidden="1"/>
    </xf>
    <xf numFmtId="0" fontId="0" fillId="0" borderId="34" xfId="0" applyBorder="1" applyAlignment="1" applyProtection="1">
      <alignment horizontal="center"/>
      <protection hidden="1"/>
    </xf>
    <xf numFmtId="49" fontId="0" fillId="0" borderId="0" xfId="0" applyNumberFormat="1" applyAlignment="1" applyProtection="1">
      <alignment horizontal="left" vertical="top" wrapText="1" indent="1"/>
      <protection hidden="1"/>
    </xf>
    <xf numFmtId="49" fontId="0" fillId="0" borderId="0" xfId="0" applyNumberFormat="1" applyBorder="1" applyAlignment="1" applyProtection="1">
      <alignment horizontal="center"/>
      <protection hidden="1"/>
    </xf>
    <xf numFmtId="0" fontId="4" fillId="0" borderId="1" xfId="0" quotePrefix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49" fontId="22" fillId="0" borderId="34" xfId="0" applyNumberFormat="1" applyFont="1" applyFill="1" applyBorder="1" applyAlignment="1" applyProtection="1">
      <alignment horizontal="center" vertical="center"/>
      <protection hidden="1"/>
    </xf>
    <xf numFmtId="0" fontId="10" fillId="0" borderId="27" xfId="0" applyFont="1" applyFill="1" applyBorder="1" applyAlignment="1">
      <alignment horizontal="right"/>
    </xf>
    <xf numFmtId="0" fontId="10" fillId="0" borderId="10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center" vertical="center"/>
    </xf>
    <xf numFmtId="164" fontId="0" fillId="0" borderId="0" xfId="0" applyNumberFormat="1"/>
    <xf numFmtId="0" fontId="4" fillId="0" borderId="1" xfId="0" applyFont="1" applyFill="1" applyBorder="1" applyAlignment="1">
      <alignment horizontal="center"/>
    </xf>
    <xf numFmtId="0" fontId="29" fillId="0" borderId="0" xfId="0" applyFont="1"/>
    <xf numFmtId="0" fontId="4" fillId="5" borderId="13" xfId="0" applyFont="1" applyFill="1" applyBorder="1" applyAlignment="1">
      <alignment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0" fillId="8" borderId="1" xfId="0" applyNumberForma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5" borderId="0" xfId="0" applyFill="1"/>
    <xf numFmtId="0" fontId="1" fillId="0" borderId="0" xfId="3"/>
    <xf numFmtId="0" fontId="4" fillId="0" borderId="0" xfId="3" applyFont="1" applyAlignment="1">
      <alignment wrapText="1"/>
    </xf>
    <xf numFmtId="0" fontId="3" fillId="0" borderId="0" xfId="3" applyFont="1" applyAlignment="1">
      <alignment horizontal="right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5" borderId="13" xfId="0" applyFont="1" applyFill="1" applyBorder="1"/>
    <xf numFmtId="0" fontId="4" fillId="5" borderId="1" xfId="0" applyFont="1" applyFill="1" applyBorder="1"/>
    <xf numFmtId="0" fontId="4" fillId="5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0" fontId="4" fillId="5" borderId="1" xfId="0" quotePrefix="1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4" fillId="5" borderId="5" xfId="0" applyFont="1" applyFill="1" applyBorder="1" applyAlignment="1">
      <alignment horizontal="center"/>
    </xf>
    <xf numFmtId="0" fontId="0" fillId="4" borderId="0" xfId="0" applyFill="1" applyAlignment="1">
      <alignment vertical="center"/>
    </xf>
    <xf numFmtId="0" fontId="4" fillId="5" borderId="13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vertical="center"/>
    </xf>
    <xf numFmtId="0" fontId="4" fillId="5" borderId="5" xfId="0" applyFont="1" applyFill="1" applyBorder="1" applyAlignment="1">
      <alignment vertical="center" wrapText="1"/>
    </xf>
    <xf numFmtId="0" fontId="4" fillId="5" borderId="5" xfId="0" quotePrefix="1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0" fillId="4" borderId="0" xfId="0" applyFill="1"/>
    <xf numFmtId="0" fontId="4" fillId="0" borderId="1" xfId="0" applyFont="1" applyFill="1" applyBorder="1" applyAlignment="1">
      <alignment horizontal="center"/>
    </xf>
    <xf numFmtId="49" fontId="25" fillId="6" borderId="1" xfId="0" applyNumberFormat="1" applyFont="1" applyFill="1" applyBorder="1" applyAlignment="1" applyProtection="1">
      <alignment vertical="center"/>
      <protection locked="0"/>
    </xf>
    <xf numFmtId="49" fontId="25" fillId="6" borderId="1" xfId="0" applyNumberFormat="1" applyFont="1" applyFill="1" applyBorder="1" applyAlignment="1" applyProtection="1">
      <alignment horizontal="center" vertical="center"/>
      <protection locked="0"/>
    </xf>
    <xf numFmtId="0" fontId="10" fillId="9" borderId="3" xfId="0" applyFont="1" applyFill="1" applyBorder="1" applyAlignment="1">
      <alignment horizontal="center" vertical="center" textRotation="90"/>
    </xf>
    <xf numFmtId="0" fontId="10" fillId="9" borderId="3" xfId="0" applyFont="1" applyFill="1" applyBorder="1" applyAlignment="1">
      <alignment vertical="center" textRotation="90" wrapText="1"/>
    </xf>
    <xf numFmtId="0" fontId="19" fillId="9" borderId="3" xfId="0" applyFont="1" applyFill="1" applyBorder="1" applyAlignment="1">
      <alignment horizontal="center" vertical="center" textRotation="90" wrapText="1"/>
    </xf>
    <xf numFmtId="0" fontId="10" fillId="9" borderId="15" xfId="0" applyFont="1" applyFill="1" applyBorder="1" applyAlignment="1">
      <alignment vertical="center"/>
    </xf>
    <xf numFmtId="0" fontId="10" fillId="9" borderId="3" xfId="0" applyFont="1" applyFill="1" applyBorder="1" applyAlignment="1">
      <alignment vertical="center"/>
    </xf>
    <xf numFmtId="49" fontId="10" fillId="9" borderId="3" xfId="0" applyNumberFormat="1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vertical="center"/>
    </xf>
    <xf numFmtId="0" fontId="10" fillId="9" borderId="1" xfId="0" applyFont="1" applyFill="1" applyBorder="1" applyAlignment="1">
      <alignment vertical="center" wrapText="1"/>
    </xf>
    <xf numFmtId="49" fontId="10" fillId="9" borderId="1" xfId="0" applyNumberFormat="1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vertical="center"/>
    </xf>
    <xf numFmtId="0" fontId="10" fillId="9" borderId="13" xfId="0" applyFont="1" applyFill="1" applyBorder="1" applyAlignment="1">
      <alignment horizontal="left" vertical="center"/>
    </xf>
    <xf numFmtId="0" fontId="10" fillId="9" borderId="1" xfId="0" applyFont="1" applyFill="1" applyBorder="1" applyAlignment="1">
      <alignment horizontal="left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left"/>
    </xf>
    <xf numFmtId="0" fontId="10" fillId="9" borderId="10" xfId="0" applyFont="1" applyFill="1" applyBorder="1" applyAlignment="1">
      <alignment horizontal="left"/>
    </xf>
    <xf numFmtId="0" fontId="10" fillId="9" borderId="6" xfId="0" applyFont="1" applyFill="1" applyBorder="1" applyAlignment="1">
      <alignment horizontal="center"/>
    </xf>
    <xf numFmtId="0" fontId="32" fillId="9" borderId="6" xfId="0" applyFont="1" applyFill="1" applyBorder="1" applyAlignment="1">
      <alignment horizontal="center"/>
    </xf>
    <xf numFmtId="0" fontId="4" fillId="9" borderId="6" xfId="0" applyFont="1" applyFill="1" applyBorder="1" applyAlignment="1">
      <alignment horizontal="center"/>
    </xf>
    <xf numFmtId="0" fontId="10" fillId="9" borderId="11" xfId="0" applyFont="1" applyFill="1" applyBorder="1" applyAlignment="1">
      <alignment horizontal="center"/>
    </xf>
    <xf numFmtId="0" fontId="10" fillId="9" borderId="9" xfId="0" applyFont="1" applyFill="1" applyBorder="1"/>
    <xf numFmtId="0" fontId="10" fillId="9" borderId="6" xfId="0" applyFont="1" applyFill="1" applyBorder="1"/>
    <xf numFmtId="0" fontId="31" fillId="9" borderId="6" xfId="0" applyFont="1" applyFill="1" applyBorder="1" applyAlignment="1">
      <alignment horizontal="center"/>
    </xf>
    <xf numFmtId="0" fontId="10" fillId="10" borderId="15" xfId="0" applyFont="1" applyFill="1" applyBorder="1" applyAlignment="1">
      <alignment vertical="center"/>
    </xf>
    <xf numFmtId="0" fontId="10" fillId="10" borderId="3" xfId="0" applyFont="1" applyFill="1" applyBorder="1" applyAlignment="1">
      <alignment vertical="center"/>
    </xf>
    <xf numFmtId="49" fontId="10" fillId="10" borderId="3" xfId="0" applyNumberFormat="1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/>
    </xf>
    <xf numFmtId="0" fontId="10" fillId="10" borderId="13" xfId="0" applyFont="1" applyFill="1" applyBorder="1" applyAlignment="1">
      <alignment vertical="center"/>
    </xf>
    <xf numFmtId="0" fontId="10" fillId="10" borderId="1" xfId="0" applyFont="1" applyFill="1" applyBorder="1" applyAlignment="1">
      <alignment vertical="center" wrapText="1"/>
    </xf>
    <xf numFmtId="49" fontId="10" fillId="10" borderId="1" xfId="0" applyNumberFormat="1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left" vertical="center"/>
    </xf>
    <xf numFmtId="0" fontId="10" fillId="10" borderId="14" xfId="0" applyFont="1" applyFill="1" applyBorder="1" applyAlignment="1">
      <alignment horizontal="center" vertical="center"/>
    </xf>
    <xf numFmtId="0" fontId="10" fillId="11" borderId="13" xfId="0" applyFont="1" applyFill="1" applyBorder="1" applyAlignment="1">
      <alignment vertical="center"/>
    </xf>
    <xf numFmtId="0" fontId="10" fillId="11" borderId="1" xfId="0" applyFont="1" applyFill="1" applyBorder="1" applyAlignment="1">
      <alignment vertical="center" wrapText="1"/>
    </xf>
    <xf numFmtId="49" fontId="10" fillId="11" borderId="1" xfId="0" applyNumberFormat="1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10" fillId="11" borderId="1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 vertical="center"/>
    </xf>
    <xf numFmtId="0" fontId="4" fillId="12" borderId="14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3" fillId="0" borderId="0" xfId="3" applyFont="1" applyAlignment="1">
      <alignment horizontal="right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10" fillId="9" borderId="5" xfId="0" applyFont="1" applyFill="1" applyBorder="1" applyAlignment="1">
      <alignment horizontal="center" vertical="center" textRotation="90" wrapText="1"/>
    </xf>
    <xf numFmtId="0" fontId="10" fillId="9" borderId="4" xfId="0" applyFont="1" applyFill="1" applyBorder="1" applyAlignment="1">
      <alignment horizontal="center" vertical="center" textRotation="90" wrapText="1"/>
    </xf>
    <xf numFmtId="0" fontId="10" fillId="9" borderId="3" xfId="0" applyFont="1" applyFill="1" applyBorder="1" applyAlignment="1">
      <alignment horizontal="center" vertical="center" textRotation="90" wrapText="1"/>
    </xf>
    <xf numFmtId="0" fontId="10" fillId="9" borderId="20" xfId="0" applyFont="1" applyFill="1" applyBorder="1" applyAlignment="1">
      <alignment horizontal="center" wrapText="1"/>
    </xf>
    <xf numFmtId="0" fontId="10" fillId="9" borderId="21" xfId="0" applyFont="1" applyFill="1" applyBorder="1" applyAlignment="1">
      <alignment horizontal="center" wrapText="1"/>
    </xf>
    <xf numFmtId="0" fontId="10" fillId="9" borderId="22" xfId="0" applyFont="1" applyFill="1" applyBorder="1" applyAlignment="1">
      <alignment horizont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textRotation="90"/>
    </xf>
    <xf numFmtId="0" fontId="10" fillId="0" borderId="1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9" borderId="20" xfId="0" applyFont="1" applyFill="1" applyBorder="1" applyAlignment="1">
      <alignment horizontal="center" vertical="center"/>
    </xf>
    <xf numFmtId="0" fontId="10" fillId="9" borderId="21" xfId="0" applyFont="1" applyFill="1" applyBorder="1" applyAlignment="1">
      <alignment horizontal="center" vertical="center"/>
    </xf>
    <xf numFmtId="0" fontId="10" fillId="9" borderId="26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wrapText="1"/>
    </xf>
    <xf numFmtId="0" fontId="10" fillId="9" borderId="18" xfId="0" applyFont="1" applyFill="1" applyBorder="1" applyAlignment="1">
      <alignment horizontal="center" wrapText="1"/>
    </xf>
    <xf numFmtId="0" fontId="10" fillId="9" borderId="19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9" borderId="29" xfId="0" applyFont="1" applyFill="1" applyBorder="1" applyAlignment="1">
      <alignment horizontal="center" vertical="center" wrapText="1"/>
    </xf>
    <xf numFmtId="0" fontId="10" fillId="9" borderId="30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/>
    </xf>
    <xf numFmtId="0" fontId="10" fillId="9" borderId="19" xfId="0" applyFont="1" applyFill="1" applyBorder="1" applyAlignment="1">
      <alignment horizontal="center"/>
    </xf>
    <xf numFmtId="0" fontId="10" fillId="9" borderId="23" xfId="0" applyFont="1" applyFill="1" applyBorder="1" applyAlignment="1">
      <alignment horizontal="center"/>
    </xf>
    <xf numFmtId="0" fontId="10" fillId="9" borderId="5" xfId="0" applyFont="1" applyFill="1" applyBorder="1" applyAlignment="1">
      <alignment horizontal="center" vertical="center" textRotation="90"/>
    </xf>
    <xf numFmtId="0" fontId="10" fillId="9" borderId="3" xfId="0" applyFont="1" applyFill="1" applyBorder="1" applyAlignment="1">
      <alignment horizontal="center" vertical="center" textRotation="90"/>
    </xf>
    <xf numFmtId="0" fontId="10" fillId="9" borderId="18" xfId="0" applyFont="1" applyFill="1" applyBorder="1" applyAlignment="1">
      <alignment horizontal="center"/>
    </xf>
    <xf numFmtId="0" fontId="10" fillId="9" borderId="2" xfId="0" applyFont="1" applyFill="1" applyBorder="1" applyAlignment="1">
      <alignment horizontal="center" vertical="center"/>
    </xf>
    <xf numFmtId="0" fontId="10" fillId="9" borderId="18" xfId="0" applyFont="1" applyFill="1" applyBorder="1" applyAlignment="1">
      <alignment horizontal="center" vertical="center"/>
    </xf>
    <xf numFmtId="0" fontId="10" fillId="9" borderId="19" xfId="0" applyFont="1" applyFill="1" applyBorder="1" applyAlignment="1">
      <alignment horizontal="center" vertical="center"/>
    </xf>
    <xf numFmtId="0" fontId="10" fillId="9" borderId="24" xfId="0" applyFont="1" applyFill="1" applyBorder="1" applyAlignment="1">
      <alignment horizontal="center" vertical="center" textRotation="90"/>
    </xf>
    <xf numFmtId="0" fontId="10" fillId="9" borderId="25" xfId="0" applyFont="1" applyFill="1" applyBorder="1" applyAlignment="1">
      <alignment horizontal="center" vertical="center" textRotation="90"/>
    </xf>
    <xf numFmtId="0" fontId="10" fillId="9" borderId="15" xfId="0" applyFont="1" applyFill="1" applyBorder="1" applyAlignment="1">
      <alignment horizontal="center" vertical="center" textRotation="90"/>
    </xf>
    <xf numFmtId="0" fontId="10" fillId="9" borderId="8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10" fillId="9" borderId="8" xfId="0" applyFont="1" applyFill="1" applyBorder="1" applyAlignment="1">
      <alignment horizontal="center" vertical="center" textRotation="90" wrapText="1"/>
    </xf>
    <xf numFmtId="0" fontId="10" fillId="9" borderId="4" xfId="0" applyFont="1" applyFill="1" applyBorder="1" applyAlignment="1">
      <alignment horizontal="center" vertical="center" textRotation="90"/>
    </xf>
    <xf numFmtId="0" fontId="4" fillId="0" borderId="38" xfId="0" applyFont="1" applyFill="1" applyBorder="1" applyAlignment="1">
      <alignment horizontal="left"/>
    </xf>
    <xf numFmtId="0" fontId="4" fillId="0" borderId="39" xfId="0" applyFont="1" applyFill="1" applyBorder="1" applyAlignment="1">
      <alignment horizontal="left"/>
    </xf>
    <xf numFmtId="0" fontId="10" fillId="0" borderId="35" xfId="0" applyFont="1" applyFill="1" applyBorder="1" applyAlignment="1">
      <alignment horizontal="left"/>
    </xf>
    <xf numFmtId="0" fontId="10" fillId="0" borderId="36" xfId="0" applyFont="1" applyFill="1" applyBorder="1" applyAlignment="1">
      <alignment horizontal="left"/>
    </xf>
    <xf numFmtId="0" fontId="10" fillId="0" borderId="37" xfId="0" applyFont="1" applyFill="1" applyBorder="1" applyAlignment="1">
      <alignment horizontal="left"/>
    </xf>
    <xf numFmtId="0" fontId="10" fillId="0" borderId="17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10" fillId="0" borderId="17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49" fontId="0" fillId="7" borderId="0" xfId="0" applyNumberFormat="1" applyFill="1" applyAlignment="1" applyProtection="1">
      <alignment horizontal="left" vertical="top" wrapText="1"/>
      <protection locked="0"/>
    </xf>
    <xf numFmtId="49" fontId="0" fillId="7" borderId="0" xfId="0" applyNumberFormat="1" applyFont="1" applyFill="1" applyAlignment="1" applyProtection="1">
      <alignment horizontal="left" vertical="top" wrapText="1"/>
      <protection locked="0"/>
    </xf>
    <xf numFmtId="49" fontId="0" fillId="0" borderId="0" xfId="0" applyNumberFormat="1" applyAlignment="1" applyProtection="1">
      <alignment horizontal="left" vertical="top" wrapText="1"/>
      <protection hidden="1"/>
    </xf>
    <xf numFmtId="49" fontId="0" fillId="0" borderId="0" xfId="0" applyNumberFormat="1" applyAlignment="1" applyProtection="1">
      <alignment horizontal="left" vertical="top" wrapText="1" indent="1"/>
      <protection hidden="1"/>
    </xf>
    <xf numFmtId="49" fontId="25" fillId="6" borderId="5" xfId="0" applyNumberFormat="1" applyFont="1" applyFill="1" applyBorder="1" applyAlignment="1" applyProtection="1">
      <alignment horizontal="center" vertical="center"/>
      <protection locked="0"/>
    </xf>
    <xf numFmtId="49" fontId="25" fillId="6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8" borderId="5" xfId="0" applyFill="1" applyBorder="1" applyAlignment="1" applyProtection="1">
      <alignment horizontal="center" vertical="center"/>
      <protection hidden="1"/>
    </xf>
    <xf numFmtId="0" fontId="0" fillId="8" borderId="3" xfId="0" applyFill="1" applyBorder="1" applyAlignment="1" applyProtection="1">
      <alignment horizontal="center" vertical="center"/>
      <protection hidden="1"/>
    </xf>
    <xf numFmtId="49" fontId="26" fillId="6" borderId="5" xfId="0" applyNumberFormat="1" applyFont="1" applyFill="1" applyBorder="1" applyAlignment="1" applyProtection="1">
      <alignment horizontal="center" vertical="center"/>
      <protection locked="0"/>
    </xf>
    <xf numFmtId="49" fontId="26" fillId="6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8" borderId="5" xfId="0" applyFont="1" applyFill="1" applyBorder="1" applyAlignment="1" applyProtection="1">
      <alignment horizontal="center" vertical="center"/>
      <protection hidden="1"/>
    </xf>
    <xf numFmtId="0" fontId="1" fillId="8" borderId="3" xfId="0" applyFont="1" applyFill="1" applyBorder="1" applyAlignment="1" applyProtection="1">
      <alignment horizontal="center" vertical="center"/>
      <protection hidden="1"/>
    </xf>
    <xf numFmtId="49" fontId="0" fillId="7" borderId="0" xfId="2" applyNumberFormat="1" applyFont="1" applyFill="1" applyAlignment="1" applyProtection="1">
      <alignment horizontal="left" vertical="top" wrapText="1"/>
      <protection locked="0"/>
    </xf>
    <xf numFmtId="0" fontId="0" fillId="8" borderId="5" xfId="0" applyNumberFormat="1" applyFill="1" applyBorder="1" applyAlignment="1" applyProtection="1">
      <alignment horizontal="center" vertical="center"/>
      <protection hidden="1"/>
    </xf>
    <xf numFmtId="0" fontId="0" fillId="8" borderId="3" xfId="0" applyNumberFormat="1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49" fontId="0" fillId="6" borderId="5" xfId="0" applyNumberFormat="1" applyFill="1" applyBorder="1" applyAlignment="1" applyProtection="1">
      <alignment horizontal="center" vertical="center"/>
      <protection locked="0"/>
    </xf>
    <xf numFmtId="49" fontId="1" fillId="6" borderId="3" xfId="0" applyNumberFormat="1" applyFont="1" applyFill="1" applyBorder="1" applyAlignment="1" applyProtection="1">
      <alignment horizontal="center" vertical="center"/>
      <protection locked="0"/>
    </xf>
    <xf numFmtId="49" fontId="1" fillId="6" borderId="5" xfId="0" applyNumberFormat="1" applyFont="1" applyFill="1" applyBorder="1" applyAlignment="1" applyProtection="1">
      <alignment horizontal="center" vertical="center"/>
      <protection locked="0"/>
    </xf>
    <xf numFmtId="49" fontId="0" fillId="6" borderId="3" xfId="0" applyNumberFormat="1" applyFill="1" applyBorder="1" applyAlignment="1" applyProtection="1">
      <alignment horizontal="center" vertical="center"/>
      <protection locked="0"/>
    </xf>
    <xf numFmtId="49" fontId="23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23" fillId="0" borderId="1" xfId="0" applyFont="1" applyFill="1" applyBorder="1" applyAlignment="1" applyProtection="1">
      <alignment horizontal="center" textRotation="90" wrapText="1" shrinkToFi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19" xfId="0" applyBorder="1" applyAlignment="1" applyProtection="1">
      <alignment horizontal="center" vertical="center" wrapText="1"/>
      <protection hidden="1"/>
    </xf>
    <xf numFmtId="0" fontId="24" fillId="0" borderId="1" xfId="0" applyFont="1" applyFill="1" applyBorder="1" applyAlignment="1" applyProtection="1">
      <alignment horizontal="center" textRotation="90" wrapText="1" shrinkToFit="1"/>
      <protection hidden="1"/>
    </xf>
    <xf numFmtId="49" fontId="21" fillId="0" borderId="5" xfId="0" applyNumberFormat="1" applyFont="1" applyBorder="1" applyAlignment="1" applyProtection="1">
      <alignment horizontal="center" vertical="center" textRotation="90"/>
      <protection hidden="1"/>
    </xf>
    <xf numFmtId="49" fontId="21" fillId="0" borderId="3" xfId="0" applyNumberFormat="1" applyFont="1" applyBorder="1" applyAlignment="1" applyProtection="1">
      <alignment horizontal="center" vertical="center" textRotation="90"/>
      <protection hidden="1"/>
    </xf>
    <xf numFmtId="0" fontId="1" fillId="0" borderId="5" xfId="0" applyFont="1" applyFill="1" applyBorder="1" applyAlignment="1" applyProtection="1">
      <alignment horizontal="center" vertical="center" textRotation="90" wrapText="1"/>
      <protection hidden="1"/>
    </xf>
    <xf numFmtId="0" fontId="1" fillId="0" borderId="4" xfId="0" applyFont="1" applyFill="1" applyBorder="1" applyAlignment="1" applyProtection="1">
      <alignment horizontal="center" vertical="center" textRotation="90" wrapText="1"/>
      <protection hidden="1"/>
    </xf>
    <xf numFmtId="0" fontId="1" fillId="0" borderId="3" xfId="0" applyFont="1" applyFill="1" applyBorder="1" applyAlignment="1" applyProtection="1">
      <alignment horizontal="center" vertical="center" textRotation="90" wrapText="1"/>
      <protection hidden="1"/>
    </xf>
    <xf numFmtId="0" fontId="0" fillId="0" borderId="5" xfId="0" applyFill="1" applyBorder="1" applyAlignment="1" applyProtection="1">
      <alignment horizontal="center" textRotation="90" wrapText="1"/>
      <protection hidden="1"/>
    </xf>
    <xf numFmtId="0" fontId="0" fillId="0" borderId="4" xfId="0" applyFill="1" applyBorder="1" applyAlignment="1" applyProtection="1">
      <alignment horizontal="center" textRotation="90" wrapText="1"/>
      <protection hidden="1"/>
    </xf>
    <xf numFmtId="0" fontId="0" fillId="0" borderId="3" xfId="0" applyFill="1" applyBorder="1" applyAlignment="1" applyProtection="1">
      <alignment horizontal="center" textRotation="90" wrapText="1"/>
      <protection hidden="1"/>
    </xf>
    <xf numFmtId="0" fontId="0" fillId="0" borderId="1" xfId="0" applyFill="1" applyBorder="1" applyAlignment="1" applyProtection="1">
      <alignment horizontal="center" textRotation="90"/>
      <protection hidden="1"/>
    </xf>
    <xf numFmtId="49" fontId="22" fillId="0" borderId="5" xfId="0" applyNumberFormat="1" applyFont="1" applyFill="1" applyBorder="1" applyAlignment="1" applyProtection="1">
      <alignment horizontal="center" vertical="center" textRotation="90" wrapText="1" shrinkToFit="1"/>
      <protection hidden="1"/>
    </xf>
    <xf numFmtId="0" fontId="22" fillId="0" borderId="4" xfId="0" applyFont="1" applyFill="1" applyBorder="1" applyAlignment="1" applyProtection="1">
      <alignment horizontal="center" vertical="center" textRotation="90" wrapText="1" shrinkToFit="1"/>
      <protection hidden="1"/>
    </xf>
    <xf numFmtId="0" fontId="22" fillId="0" borderId="3" xfId="0" applyFont="1" applyFill="1" applyBorder="1" applyAlignment="1" applyProtection="1">
      <alignment horizontal="center" vertical="center" textRotation="90" wrapText="1" shrinkToFit="1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21" fillId="0" borderId="18" xfId="0" applyFont="1" applyBorder="1" applyAlignment="1" applyProtection="1">
      <alignment horizontal="center" vertical="center"/>
      <protection hidden="1"/>
    </xf>
    <xf numFmtId="49" fontId="21" fillId="0" borderId="4" xfId="0" applyNumberFormat="1" applyFont="1" applyBorder="1" applyAlignment="1" applyProtection="1">
      <alignment horizontal="center" vertical="center" textRotation="90"/>
      <protection hidden="1"/>
    </xf>
    <xf numFmtId="0" fontId="22" fillId="0" borderId="1" xfId="0" applyFont="1" applyFill="1" applyBorder="1" applyAlignment="1" applyProtection="1">
      <alignment horizontal="center" vertical="center" textRotation="90"/>
      <protection hidden="1"/>
    </xf>
    <xf numFmtId="0" fontId="0" fillId="0" borderId="1" xfId="0" applyFill="1" applyBorder="1" applyAlignment="1" applyProtection="1">
      <protection hidden="1"/>
    </xf>
    <xf numFmtId="0" fontId="0" fillId="0" borderId="32" xfId="0" applyBorder="1" applyAlignment="1" applyProtection="1">
      <alignment horizontal="center" vertical="center" wrapText="1"/>
      <protection hidden="1"/>
    </xf>
    <xf numFmtId="0" fontId="0" fillId="0" borderId="33" xfId="0" applyBorder="1" applyAlignment="1" applyProtection="1">
      <alignment horizontal="center" vertical="center" wrapText="1"/>
      <protection hidden="1"/>
    </xf>
    <xf numFmtId="0" fontId="0" fillId="0" borderId="31" xfId="0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21" fillId="0" borderId="1" xfId="0" applyFont="1" applyBorder="1" applyAlignment="1" applyProtection="1">
      <alignment horizontal="center" vertical="center"/>
      <protection hidden="1"/>
    </xf>
    <xf numFmtId="0" fontId="21" fillId="0" borderId="19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 vertical="center" textRotation="90"/>
      <protection hidden="1"/>
    </xf>
    <xf numFmtId="0" fontId="0" fillId="0" borderId="4" xfId="0" applyBorder="1" applyAlignment="1" applyProtection="1">
      <alignment horizontal="center" vertical="center" textRotation="90"/>
      <protection hidden="1"/>
    </xf>
    <xf numFmtId="0" fontId="0" fillId="0" borderId="3" xfId="0" applyBorder="1" applyAlignment="1" applyProtection="1">
      <alignment horizontal="center" vertical="center" textRotation="90"/>
      <protection hidden="1"/>
    </xf>
    <xf numFmtId="0" fontId="0" fillId="0" borderId="18" xfId="0" applyBorder="1" applyProtection="1">
      <protection hidden="1"/>
    </xf>
    <xf numFmtId="0" fontId="0" fillId="0" borderId="19" xfId="0" applyBorder="1" applyProtection="1">
      <protection hidden="1"/>
    </xf>
  </cellXfs>
  <cellStyles count="4">
    <cellStyle name="Вычисление" xfId="1"/>
    <cellStyle name="Денежный" xfId="2" builtinId="4"/>
    <cellStyle name="Обычный" xfId="0" builtinId="0"/>
    <cellStyle name="Обычный 2" xfId="3"/>
  </cellStyles>
  <dxfs count="4"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1\&#1054;&#1073;&#1084;&#1077;&#1085;\&#1044;&#1051;&#1071;%20&#1053;&#1054;&#1042;&#1054;&#1043;&#1054;%20&#1057;&#1040;&#1049;&#1058;&#1040;\2%20&#1057;&#1074;&#1077;&#1076;&#1077;&#1085;&#1080;&#1103;%20&#1086;%20&#1082;&#1086;&#1083;&#1083;&#1077;&#1076;&#1078;&#1077;\4%20&#1054;&#1073;&#1088;&#1072;&#1079;&#1086;&#1074;&#1072;&#1085;&#1080;&#1077;\&#1059;&#1095;&#1077;&#1073;&#1085;&#1099;&#1077;%20&#1087;&#1083;&#1072;&#1085;&#1099;\&#1085;&#1086;&#1074;&#1099;&#1077;%2001.10.19\2018\nbaryshnikova\NBaryshnikova\&#1055;&#1054;%20&#1053;&#1054;&#1042;&#1067;&#1052;%20&#1057;&#1058;&#1040;&#1053;&#1044;&#1040;&#1056;&#1058;&#1040;&#1052;\&#1064;&#1072;&#1073;&#1083;&#1086;&#1085;&#1099;%20&#1059;&#1055;\SpSchoo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План"/>
      <sheetName val="Практика"/>
      <sheetName val="Аттестация"/>
      <sheetName val="Кабинеты"/>
      <sheetName val="Пояснения"/>
      <sheetName val="Нормы"/>
      <sheetName val="Дисциплины"/>
      <sheetName val="Рабочий"/>
    </sheetNames>
    <sheetDataSet>
      <sheetData sheetId="0"/>
      <sheetData sheetId="1">
        <row r="6">
          <cell r="EB6">
            <v>0.1</v>
          </cell>
        </row>
      </sheetData>
      <sheetData sheetId="2"/>
      <sheetData sheetId="3"/>
      <sheetData sheetId="4"/>
      <sheetData sheetId="5"/>
      <sheetData sheetId="6">
        <row r="3">
          <cell r="B3">
            <v>36</v>
          </cell>
        </row>
      </sheetData>
      <sheetData sheetId="7"/>
      <sheetData sheetId="8">
        <row r="12">
          <cell r="AA12">
            <v>0.15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view="pageBreakPreview" zoomScale="90" workbookViewId="0">
      <selection activeCell="T9" sqref="T9"/>
    </sheetView>
  </sheetViews>
  <sheetFormatPr defaultRowHeight="12.75"/>
  <cols>
    <col min="1" max="5" width="10.7109375" customWidth="1"/>
  </cols>
  <sheetData>
    <row r="1" spans="1:15" ht="12.75" customHeight="1">
      <c r="A1" s="173" t="s">
        <v>279</v>
      </c>
      <c r="B1" s="173"/>
      <c r="C1" s="173"/>
      <c r="D1" s="173"/>
      <c r="E1" s="173"/>
      <c r="F1" s="95"/>
      <c r="G1" s="95"/>
      <c r="H1" s="95"/>
      <c r="I1" s="95"/>
      <c r="J1" s="173" t="s">
        <v>280</v>
      </c>
      <c r="K1" s="173"/>
      <c r="L1" s="173"/>
      <c r="M1" s="173"/>
      <c r="N1" s="173"/>
    </row>
    <row r="2" spans="1:15" ht="15.75" customHeight="1">
      <c r="A2" s="173"/>
      <c r="B2" s="173"/>
      <c r="C2" s="173"/>
      <c r="D2" s="173"/>
      <c r="E2" s="173"/>
      <c r="F2" s="96"/>
      <c r="G2" s="95"/>
      <c r="H2" s="95"/>
      <c r="I2" s="95"/>
      <c r="J2" s="173"/>
      <c r="K2" s="173"/>
      <c r="L2" s="173"/>
      <c r="M2" s="173"/>
      <c r="N2" s="173"/>
    </row>
    <row r="3" spans="1:15" ht="18.75">
      <c r="A3" s="173"/>
      <c r="B3" s="173"/>
      <c r="C3" s="173"/>
      <c r="D3" s="173"/>
      <c r="E3" s="173"/>
      <c r="F3" s="97"/>
      <c r="G3" s="97"/>
      <c r="H3" s="97"/>
      <c r="I3" s="97"/>
      <c r="J3" s="173"/>
      <c r="K3" s="173"/>
      <c r="L3" s="173"/>
      <c r="M3" s="173"/>
      <c r="N3" s="173"/>
    </row>
    <row r="4" spans="1:15" ht="51" customHeight="1">
      <c r="A4" s="173"/>
      <c r="B4" s="173"/>
      <c r="C4" s="173"/>
      <c r="D4" s="173"/>
      <c r="E4" s="173"/>
      <c r="F4" s="95"/>
      <c r="G4" s="95"/>
      <c r="H4" s="95"/>
      <c r="I4" s="95"/>
      <c r="J4" s="173"/>
      <c r="K4" s="173"/>
      <c r="L4" s="173"/>
      <c r="M4" s="173"/>
      <c r="N4" s="173"/>
    </row>
    <row r="7" spans="1:15" ht="25.5">
      <c r="E7" s="174" t="s">
        <v>45</v>
      </c>
      <c r="F7" s="174"/>
      <c r="G7" s="174"/>
      <c r="H7" s="174"/>
      <c r="I7" s="174"/>
      <c r="J7" s="174"/>
    </row>
    <row r="8" spans="1:15" ht="18.75">
      <c r="F8" s="4"/>
      <c r="G8" s="4"/>
      <c r="H8" s="4"/>
      <c r="I8" s="4"/>
      <c r="J8" s="4"/>
    </row>
    <row r="9" spans="1:15" ht="81" customHeight="1">
      <c r="C9" s="171" t="s">
        <v>213</v>
      </c>
      <c r="D9" s="171"/>
      <c r="E9" s="171"/>
      <c r="F9" s="171"/>
      <c r="G9" s="171"/>
      <c r="H9" s="171"/>
      <c r="I9" s="171"/>
      <c r="J9" s="171"/>
      <c r="K9" s="171"/>
      <c r="L9" s="171"/>
      <c r="O9" s="5"/>
    </row>
    <row r="11" spans="1:15" ht="20.25" customHeight="1">
      <c r="C11" s="171" t="s">
        <v>202</v>
      </c>
      <c r="D11" s="171"/>
      <c r="E11" s="171"/>
      <c r="F11" s="171"/>
      <c r="G11" s="171"/>
      <c r="H11" s="171"/>
      <c r="I11" s="171"/>
      <c r="J11" s="171"/>
      <c r="K11" s="171"/>
      <c r="L11" s="171"/>
    </row>
    <row r="12" spans="1:15" ht="41.25" customHeight="1">
      <c r="C12" s="171"/>
      <c r="D12" s="171"/>
      <c r="E12" s="171"/>
      <c r="F12" s="171"/>
      <c r="G12" s="171"/>
      <c r="H12" s="171"/>
      <c r="I12" s="171"/>
      <c r="J12" s="171"/>
      <c r="K12" s="171"/>
      <c r="L12" s="171"/>
    </row>
    <row r="13" spans="1:15" ht="18" customHeight="1"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5" ht="20.25" customHeight="1">
      <c r="D14" s="171" t="s">
        <v>95</v>
      </c>
      <c r="E14" s="171"/>
      <c r="F14" s="171"/>
      <c r="G14" s="171"/>
      <c r="H14" s="171"/>
      <c r="I14" s="171"/>
      <c r="J14" s="171"/>
      <c r="K14" s="171"/>
    </row>
    <row r="15" spans="1:15" ht="20.25" customHeight="1">
      <c r="D15" s="175"/>
      <c r="E15" s="175"/>
      <c r="F15" s="175"/>
      <c r="G15" s="175"/>
      <c r="H15" s="175"/>
      <c r="I15" s="175"/>
      <c r="J15" s="175"/>
      <c r="K15" s="175"/>
    </row>
    <row r="17" spans="9:14" ht="38.25" customHeight="1">
      <c r="J17" s="170" t="s">
        <v>96</v>
      </c>
      <c r="K17" s="170"/>
      <c r="L17" s="170"/>
      <c r="M17" s="170"/>
      <c r="N17" s="170"/>
    </row>
    <row r="18" spans="9:14" ht="18.75">
      <c r="J18" s="32"/>
      <c r="K18" s="32"/>
      <c r="L18" s="32"/>
      <c r="M18" s="32"/>
      <c r="N18" s="32"/>
    </row>
    <row r="19" spans="9:14" ht="18.75" customHeight="1">
      <c r="J19" s="170" t="s">
        <v>59</v>
      </c>
      <c r="K19" s="170"/>
      <c r="L19" s="170"/>
      <c r="M19" s="170"/>
      <c r="N19" s="170"/>
    </row>
    <row r="20" spans="9:14" ht="36.75" customHeight="1">
      <c r="J20" s="170" t="s">
        <v>97</v>
      </c>
      <c r="K20" s="170"/>
      <c r="L20" s="170"/>
      <c r="M20" s="170"/>
      <c r="N20" s="170"/>
    </row>
    <row r="21" spans="9:14" ht="24.95" customHeight="1">
      <c r="J21" s="172" t="s">
        <v>60</v>
      </c>
      <c r="K21" s="170"/>
      <c r="L21" s="170"/>
      <c r="M21" s="170"/>
      <c r="N21" s="170"/>
    </row>
    <row r="23" spans="9:14" ht="18.75">
      <c r="J23" s="170" t="s">
        <v>98</v>
      </c>
      <c r="K23" s="170"/>
      <c r="L23" s="170"/>
      <c r="M23" s="170"/>
      <c r="N23" s="170"/>
    </row>
    <row r="24" spans="9:14" ht="12" customHeight="1">
      <c r="J24" s="172" t="s">
        <v>206</v>
      </c>
      <c r="K24" s="170"/>
      <c r="L24" s="170"/>
      <c r="M24" s="170"/>
      <c r="N24" s="170"/>
    </row>
    <row r="25" spans="9:14" ht="13.5" customHeight="1">
      <c r="J25" s="170"/>
      <c r="K25" s="170"/>
      <c r="L25" s="170"/>
      <c r="M25" s="170"/>
      <c r="N25" s="170"/>
    </row>
    <row r="28" spans="9:14" ht="18.75">
      <c r="M28" s="2"/>
      <c r="N28" s="2"/>
    </row>
    <row r="30" spans="9:14" ht="15.75">
      <c r="I30" s="3"/>
      <c r="J30" s="3"/>
      <c r="K30" s="3"/>
      <c r="L30" s="3"/>
    </row>
    <row r="32" spans="9:14">
      <c r="K32" s="1"/>
    </row>
    <row r="33" spans="11:11">
      <c r="K33" s="1"/>
    </row>
    <row r="34" spans="11:11">
      <c r="K34" s="1"/>
    </row>
  </sheetData>
  <sheetProtection password="CE20" sheet="1" objects="1" scenarios="1" selectLockedCells="1" selectUnlockedCells="1"/>
  <mergeCells count="13">
    <mergeCell ref="J1:N4"/>
    <mergeCell ref="C9:L9"/>
    <mergeCell ref="E7:J7"/>
    <mergeCell ref="D14:K14"/>
    <mergeCell ref="D15:K15"/>
    <mergeCell ref="A1:E4"/>
    <mergeCell ref="J17:N17"/>
    <mergeCell ref="C11:L12"/>
    <mergeCell ref="J23:N23"/>
    <mergeCell ref="J24:N25"/>
    <mergeCell ref="J21:N21"/>
    <mergeCell ref="J20:N20"/>
    <mergeCell ref="J19:N19"/>
  </mergeCells>
  <phoneticPr fontId="2" type="noConversion"/>
  <printOptions horizontalCentered="1" verticalCentered="1"/>
  <pageMargins left="0.55118110236220474" right="0.39370078740157483" top="0.39370078740157483" bottom="0.39370078740157483" header="0" footer="0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E95"/>
  <sheetViews>
    <sheetView view="pageBreakPreview" zoomScale="75" zoomScaleNormal="90" zoomScaleSheetLayoutView="75" workbookViewId="0">
      <pane ySplit="7" topLeftCell="A29" activePane="bottomLeft" state="frozen"/>
      <selection pane="bottomLeft" activeCell="A2" sqref="A2"/>
    </sheetView>
  </sheetViews>
  <sheetFormatPr defaultRowHeight="15"/>
  <cols>
    <col min="1" max="1" width="12.42578125" customWidth="1"/>
    <col min="2" max="2" width="70.7109375" customWidth="1"/>
    <col min="3" max="3" width="10.7109375" style="80" customWidth="1"/>
    <col min="4" max="4" width="6.7109375" style="85" customWidth="1"/>
    <col min="5" max="18" width="6.7109375" customWidth="1"/>
    <col min="19" max="20" width="5.7109375" customWidth="1"/>
    <col min="21" max="21" width="10.140625" bestFit="1" customWidth="1"/>
  </cols>
  <sheetData>
    <row r="1" spans="1:57" ht="15.75">
      <c r="A1" s="202" t="s">
        <v>220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36"/>
    </row>
    <row r="2" spans="1:57" ht="12.75" customHeight="1" thickBot="1">
      <c r="A2" s="7"/>
      <c r="B2" s="7"/>
      <c r="C2" s="7"/>
      <c r="D2" s="8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57" s="19" customFormat="1" ht="30" customHeight="1">
      <c r="A3" s="214" t="s">
        <v>5</v>
      </c>
      <c r="B3" s="217" t="s">
        <v>219</v>
      </c>
      <c r="C3" s="219" t="s">
        <v>6</v>
      </c>
      <c r="D3" s="188" t="s">
        <v>7</v>
      </c>
      <c r="E3" s="189"/>
      <c r="F3" s="189"/>
      <c r="G3" s="189"/>
      <c r="H3" s="189"/>
      <c r="I3" s="189"/>
      <c r="J3" s="190"/>
      <c r="K3" s="179" t="s">
        <v>11</v>
      </c>
      <c r="L3" s="180"/>
      <c r="M3" s="180"/>
      <c r="N3" s="180"/>
      <c r="O3" s="180"/>
      <c r="P3" s="180"/>
      <c r="Q3" s="180"/>
      <c r="R3" s="181"/>
      <c r="S3" s="39"/>
      <c r="T3" s="39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</row>
    <row r="4" spans="1:57" s="19" customFormat="1" ht="30.95" customHeight="1">
      <c r="A4" s="215"/>
      <c r="B4" s="218"/>
      <c r="C4" s="177"/>
      <c r="D4" s="208" t="s">
        <v>8</v>
      </c>
      <c r="E4" s="176" t="s">
        <v>13</v>
      </c>
      <c r="F4" s="191" t="s">
        <v>9</v>
      </c>
      <c r="G4" s="192"/>
      <c r="H4" s="192"/>
      <c r="I4" s="192"/>
      <c r="J4" s="193"/>
      <c r="K4" s="205" t="s">
        <v>2</v>
      </c>
      <c r="L4" s="206"/>
      <c r="M4" s="205" t="s">
        <v>3</v>
      </c>
      <c r="N4" s="210"/>
      <c r="O4" s="205" t="s">
        <v>4</v>
      </c>
      <c r="P4" s="206"/>
      <c r="Q4" s="205" t="s">
        <v>46</v>
      </c>
      <c r="R4" s="207"/>
      <c r="S4" s="195"/>
      <c r="T4" s="195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</row>
    <row r="5" spans="1:57" s="19" customFormat="1" ht="14.45" customHeight="1">
      <c r="A5" s="215"/>
      <c r="B5" s="218"/>
      <c r="C5" s="177"/>
      <c r="D5" s="220"/>
      <c r="E5" s="177"/>
      <c r="F5" s="208" t="s">
        <v>12</v>
      </c>
      <c r="G5" s="211" t="s">
        <v>10</v>
      </c>
      <c r="H5" s="212"/>
      <c r="I5" s="212"/>
      <c r="J5" s="213"/>
      <c r="K5" s="182" t="s">
        <v>64</v>
      </c>
      <c r="L5" s="182" t="s">
        <v>65</v>
      </c>
      <c r="M5" s="182" t="s">
        <v>86</v>
      </c>
      <c r="N5" s="182" t="s">
        <v>285</v>
      </c>
      <c r="O5" s="182" t="s">
        <v>286</v>
      </c>
      <c r="P5" s="182" t="s">
        <v>287</v>
      </c>
      <c r="Q5" s="182" t="s">
        <v>289</v>
      </c>
      <c r="R5" s="203" t="s">
        <v>288</v>
      </c>
      <c r="S5" s="196"/>
      <c r="T5" s="196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</row>
    <row r="6" spans="1:57" s="19" customFormat="1" ht="150" customHeight="1">
      <c r="A6" s="216"/>
      <c r="B6" s="183"/>
      <c r="C6" s="178"/>
      <c r="D6" s="209"/>
      <c r="E6" s="178"/>
      <c r="F6" s="209"/>
      <c r="G6" s="126" t="s">
        <v>41</v>
      </c>
      <c r="H6" s="127" t="s">
        <v>276</v>
      </c>
      <c r="I6" s="127" t="s">
        <v>277</v>
      </c>
      <c r="J6" s="128" t="s">
        <v>42</v>
      </c>
      <c r="K6" s="183"/>
      <c r="L6" s="183"/>
      <c r="M6" s="183"/>
      <c r="N6" s="183"/>
      <c r="O6" s="183"/>
      <c r="P6" s="183"/>
      <c r="Q6" s="183"/>
      <c r="R6" s="204"/>
      <c r="S6" s="196"/>
      <c r="T6" s="196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</row>
    <row r="7" spans="1:57" s="20" customFormat="1" ht="15.75">
      <c r="A7" s="23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24">
        <v>18</v>
      </c>
      <c r="S7" s="40"/>
      <c r="T7" s="40"/>
      <c r="U7" s="21" t="s">
        <v>69</v>
      </c>
      <c r="V7" s="21" t="s">
        <v>70</v>
      </c>
    </row>
    <row r="8" spans="1:57" s="17" customFormat="1" ht="36" customHeight="1">
      <c r="A8" s="150" t="s">
        <v>14</v>
      </c>
      <c r="B8" s="151" t="s">
        <v>215</v>
      </c>
      <c r="C8" s="152" t="s">
        <v>243</v>
      </c>
      <c r="D8" s="153">
        <f>SUM(D9+D22+D26)</f>
        <v>2106</v>
      </c>
      <c r="E8" s="153">
        <f t="shared" ref="E8:R8" si="0">SUM(E9+E22+E26)</f>
        <v>702</v>
      </c>
      <c r="F8" s="153">
        <f t="shared" si="0"/>
        <v>1404</v>
      </c>
      <c r="G8" s="153">
        <f t="shared" si="0"/>
        <v>962</v>
      </c>
      <c r="H8" s="153">
        <f t="shared" si="0"/>
        <v>80</v>
      </c>
      <c r="I8" s="153">
        <f t="shared" ref="I8" si="1">SUM(I9+I22+I26)</f>
        <v>362</v>
      </c>
      <c r="J8" s="153">
        <f t="shared" si="0"/>
        <v>0</v>
      </c>
      <c r="K8" s="153">
        <f t="shared" si="0"/>
        <v>612</v>
      </c>
      <c r="L8" s="153">
        <f t="shared" si="0"/>
        <v>792</v>
      </c>
      <c r="M8" s="153">
        <f t="shared" si="0"/>
        <v>0</v>
      </c>
      <c r="N8" s="153">
        <f t="shared" si="0"/>
        <v>0</v>
      </c>
      <c r="O8" s="153">
        <f t="shared" si="0"/>
        <v>0</v>
      </c>
      <c r="P8" s="153">
        <f t="shared" si="0"/>
        <v>0</v>
      </c>
      <c r="Q8" s="153">
        <f t="shared" si="0"/>
        <v>0</v>
      </c>
      <c r="R8" s="153">
        <f t="shared" si="0"/>
        <v>0</v>
      </c>
      <c r="S8" s="41"/>
      <c r="T8" s="41"/>
      <c r="U8" s="187" t="s">
        <v>71</v>
      </c>
      <c r="V8" s="187"/>
    </row>
    <row r="9" spans="1:57" s="17" customFormat="1" ht="36" customHeight="1">
      <c r="A9" s="129" t="s">
        <v>263</v>
      </c>
      <c r="B9" s="130" t="s">
        <v>264</v>
      </c>
      <c r="C9" s="131" t="s">
        <v>275</v>
      </c>
      <c r="D9" s="132">
        <f t="shared" ref="D9:R9" si="2">SUM(D10:D21)</f>
        <v>1420</v>
      </c>
      <c r="E9" s="132">
        <f t="shared" si="2"/>
        <v>475</v>
      </c>
      <c r="F9" s="132">
        <f t="shared" si="2"/>
        <v>945</v>
      </c>
      <c r="G9" s="132">
        <f t="shared" si="2"/>
        <v>641</v>
      </c>
      <c r="H9" s="132">
        <f t="shared" si="2"/>
        <v>20</v>
      </c>
      <c r="I9" s="132">
        <f t="shared" ref="I9" si="3">SUM(I10:I21)</f>
        <v>284</v>
      </c>
      <c r="J9" s="132">
        <f t="shared" si="2"/>
        <v>0</v>
      </c>
      <c r="K9" s="132">
        <f t="shared" si="2"/>
        <v>420</v>
      </c>
      <c r="L9" s="132">
        <f t="shared" si="2"/>
        <v>525</v>
      </c>
      <c r="M9" s="132">
        <f t="shared" si="2"/>
        <v>0</v>
      </c>
      <c r="N9" s="132">
        <f t="shared" si="2"/>
        <v>0</v>
      </c>
      <c r="O9" s="132">
        <f t="shared" si="2"/>
        <v>0</v>
      </c>
      <c r="P9" s="132">
        <f t="shared" si="2"/>
        <v>0</v>
      </c>
      <c r="Q9" s="132">
        <f t="shared" si="2"/>
        <v>0</v>
      </c>
      <c r="R9" s="132">
        <f t="shared" si="2"/>
        <v>0</v>
      </c>
      <c r="S9" s="41"/>
      <c r="T9" s="41"/>
      <c r="U9" s="187" t="s">
        <v>71</v>
      </c>
      <c r="V9" s="187"/>
    </row>
    <row r="10" spans="1:57" ht="18" customHeight="1">
      <c r="A10" s="25" t="s">
        <v>251</v>
      </c>
      <c r="B10" s="10" t="s">
        <v>241</v>
      </c>
      <c r="C10" s="11" t="s">
        <v>250</v>
      </c>
      <c r="D10" s="84">
        <f t="shared" ref="D10:D12" si="4">E10+F10</f>
        <v>117</v>
      </c>
      <c r="E10" s="9">
        <v>39</v>
      </c>
      <c r="F10" s="9">
        <f t="shared" ref="F10:F12" si="5">K10+L10+M10+N10+O10+P10</f>
        <v>78</v>
      </c>
      <c r="G10" s="101">
        <f>F10-H10-I10-J10</f>
        <v>63</v>
      </c>
      <c r="H10" s="101">
        <v>0</v>
      </c>
      <c r="I10" s="101">
        <v>15</v>
      </c>
      <c r="J10" s="9">
        <v>0</v>
      </c>
      <c r="K10" s="98">
        <v>34</v>
      </c>
      <c r="L10" s="98">
        <v>44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26">
        <v>0</v>
      </c>
      <c r="S10" s="42"/>
      <c r="T10" s="42"/>
      <c r="U10" s="22">
        <f>SUM(K10:L21,K23:L25,K27:L27,)/39</f>
        <v>36</v>
      </c>
      <c r="V10" s="22">
        <f>SUM(D10:D21,D23:D25,D27)/39</f>
        <v>54</v>
      </c>
    </row>
    <row r="11" spans="1:57" ht="18" customHeight="1">
      <c r="A11" s="25" t="s">
        <v>252</v>
      </c>
      <c r="B11" s="10" t="s">
        <v>242</v>
      </c>
      <c r="C11" s="11" t="s">
        <v>250</v>
      </c>
      <c r="D11" s="90">
        <f t="shared" ref="D11" si="6">E11+F11</f>
        <v>176</v>
      </c>
      <c r="E11" s="90">
        <v>59</v>
      </c>
      <c r="F11" s="90">
        <f t="shared" ref="F11" si="7">K11+L11+M11+N11+O11+P11</f>
        <v>117</v>
      </c>
      <c r="G11" s="101">
        <f t="shared" ref="G11:G21" si="8">F11-H11-I11-J11</f>
        <v>117</v>
      </c>
      <c r="H11" s="100">
        <v>0</v>
      </c>
      <c r="I11" s="100">
        <v>0</v>
      </c>
      <c r="J11" s="90">
        <v>0</v>
      </c>
      <c r="K11" s="98">
        <v>52</v>
      </c>
      <c r="L11" s="98">
        <v>65</v>
      </c>
      <c r="M11" s="90">
        <v>0</v>
      </c>
      <c r="N11" s="90">
        <v>0</v>
      </c>
      <c r="O11" s="90">
        <v>0</v>
      </c>
      <c r="P11" s="90">
        <v>0</v>
      </c>
      <c r="Q11" s="90">
        <v>0</v>
      </c>
      <c r="R11" s="26">
        <v>0</v>
      </c>
      <c r="S11" s="42"/>
      <c r="T11" s="42"/>
      <c r="U11" s="22"/>
      <c r="V11" s="22"/>
    </row>
    <row r="12" spans="1:57" ht="18" customHeight="1">
      <c r="A12" s="25" t="s">
        <v>253</v>
      </c>
      <c r="B12" s="10" t="s">
        <v>23</v>
      </c>
      <c r="C12" s="11" t="s">
        <v>62</v>
      </c>
      <c r="D12" s="84">
        <f t="shared" si="4"/>
        <v>175</v>
      </c>
      <c r="E12" s="9">
        <v>58</v>
      </c>
      <c r="F12" s="9">
        <f t="shared" si="5"/>
        <v>117</v>
      </c>
      <c r="G12" s="101">
        <f t="shared" si="8"/>
        <v>2</v>
      </c>
      <c r="H12" s="100">
        <v>0</v>
      </c>
      <c r="I12" s="100">
        <v>115</v>
      </c>
      <c r="J12" s="9">
        <v>0</v>
      </c>
      <c r="K12" s="98">
        <v>51</v>
      </c>
      <c r="L12" s="98">
        <v>66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26">
        <v>0</v>
      </c>
      <c r="S12" s="42"/>
      <c r="T12" s="42"/>
    </row>
    <row r="13" spans="1:57" ht="18" customHeight="1">
      <c r="A13" s="25" t="s">
        <v>254</v>
      </c>
      <c r="B13" s="10" t="s">
        <v>199</v>
      </c>
      <c r="C13" s="11" t="s">
        <v>62</v>
      </c>
      <c r="D13" s="99">
        <f t="shared" ref="D13:D21" si="9">E13+F13</f>
        <v>162</v>
      </c>
      <c r="E13" s="99">
        <v>54</v>
      </c>
      <c r="F13" s="99">
        <f t="shared" ref="F13:F14" si="10">K13+L13+M13+N13+O13+P13</f>
        <v>108</v>
      </c>
      <c r="G13" s="101">
        <f t="shared" si="8"/>
        <v>108</v>
      </c>
      <c r="H13" s="93">
        <v>0</v>
      </c>
      <c r="I13" s="93">
        <v>0</v>
      </c>
      <c r="J13" s="99">
        <v>0</v>
      </c>
      <c r="K13" s="99">
        <v>50</v>
      </c>
      <c r="L13" s="99">
        <v>58</v>
      </c>
      <c r="M13" s="99">
        <v>0</v>
      </c>
      <c r="N13" s="99">
        <v>0</v>
      </c>
      <c r="O13" s="99">
        <v>0</v>
      </c>
      <c r="P13" s="99">
        <v>0</v>
      </c>
      <c r="Q13" s="99">
        <v>0</v>
      </c>
      <c r="R13" s="26">
        <v>0</v>
      </c>
      <c r="S13" s="42"/>
      <c r="T13" s="42"/>
    </row>
    <row r="14" spans="1:57" ht="18" customHeight="1">
      <c r="A14" s="25" t="s">
        <v>255</v>
      </c>
      <c r="B14" s="10" t="s">
        <v>22</v>
      </c>
      <c r="C14" s="11" t="s">
        <v>62</v>
      </c>
      <c r="D14" s="99">
        <f t="shared" si="9"/>
        <v>176</v>
      </c>
      <c r="E14" s="99">
        <v>59</v>
      </c>
      <c r="F14" s="99">
        <f t="shared" si="10"/>
        <v>117</v>
      </c>
      <c r="G14" s="101">
        <f t="shared" si="8"/>
        <v>117</v>
      </c>
      <c r="H14" s="93">
        <v>0</v>
      </c>
      <c r="I14" s="93">
        <v>0</v>
      </c>
      <c r="J14" s="99">
        <v>0</v>
      </c>
      <c r="K14" s="99">
        <v>34</v>
      </c>
      <c r="L14" s="99">
        <v>83</v>
      </c>
      <c r="M14" s="99">
        <v>0</v>
      </c>
      <c r="N14" s="99">
        <v>0</v>
      </c>
      <c r="O14" s="99">
        <v>0</v>
      </c>
      <c r="P14" s="99">
        <v>0</v>
      </c>
      <c r="Q14" s="99">
        <v>0</v>
      </c>
      <c r="R14" s="26">
        <v>0</v>
      </c>
      <c r="S14" s="42"/>
      <c r="T14" s="42"/>
    </row>
    <row r="15" spans="1:57" ht="18" customHeight="1">
      <c r="A15" s="25" t="s">
        <v>256</v>
      </c>
      <c r="B15" s="10" t="s">
        <v>24</v>
      </c>
      <c r="C15" s="105" t="s">
        <v>278</v>
      </c>
      <c r="D15" s="99">
        <f t="shared" si="9"/>
        <v>176</v>
      </c>
      <c r="E15" s="99">
        <v>59</v>
      </c>
      <c r="F15" s="99">
        <f>K15+L15+M15+N15+O15+P15</f>
        <v>117</v>
      </c>
      <c r="G15" s="101">
        <f t="shared" si="8"/>
        <v>2</v>
      </c>
      <c r="H15" s="99">
        <v>0</v>
      </c>
      <c r="I15" s="100">
        <v>115</v>
      </c>
      <c r="J15" s="99">
        <v>0</v>
      </c>
      <c r="K15" s="99">
        <v>57</v>
      </c>
      <c r="L15" s="99">
        <v>60</v>
      </c>
      <c r="M15" s="99">
        <v>0</v>
      </c>
      <c r="N15" s="99">
        <v>0</v>
      </c>
      <c r="O15" s="99">
        <v>0</v>
      </c>
      <c r="P15" s="99">
        <v>0</v>
      </c>
      <c r="Q15" s="99">
        <v>0</v>
      </c>
      <c r="R15" s="26">
        <v>0</v>
      </c>
      <c r="S15" s="42"/>
      <c r="T15" s="42"/>
    </row>
    <row r="16" spans="1:57" ht="18" customHeight="1">
      <c r="A16" s="25" t="s">
        <v>257</v>
      </c>
      <c r="B16" s="10" t="s">
        <v>63</v>
      </c>
      <c r="C16" s="11" t="s">
        <v>62</v>
      </c>
      <c r="D16" s="99">
        <f t="shared" si="9"/>
        <v>105</v>
      </c>
      <c r="E16" s="99">
        <v>35</v>
      </c>
      <c r="F16" s="99">
        <f t="shared" ref="F16:F21" si="11">K16+L16+M16+N16+O16+P16</f>
        <v>70</v>
      </c>
      <c r="G16" s="101">
        <f t="shared" si="8"/>
        <v>50</v>
      </c>
      <c r="H16" s="99">
        <v>0</v>
      </c>
      <c r="I16" s="100">
        <v>20</v>
      </c>
      <c r="J16" s="99">
        <v>0</v>
      </c>
      <c r="K16" s="99">
        <v>38</v>
      </c>
      <c r="L16" s="99">
        <v>32</v>
      </c>
      <c r="M16" s="99">
        <v>0</v>
      </c>
      <c r="N16" s="99">
        <v>0</v>
      </c>
      <c r="O16" s="99">
        <v>0</v>
      </c>
      <c r="P16" s="99">
        <v>0</v>
      </c>
      <c r="Q16" s="99">
        <v>0</v>
      </c>
      <c r="R16" s="26">
        <v>0</v>
      </c>
      <c r="S16" s="42"/>
      <c r="T16" s="42"/>
    </row>
    <row r="17" spans="1:25" ht="18" customHeight="1">
      <c r="A17" s="25" t="s">
        <v>258</v>
      </c>
      <c r="B17" s="10" t="s">
        <v>88</v>
      </c>
      <c r="C17" s="11" t="s">
        <v>62</v>
      </c>
      <c r="D17" s="99">
        <f t="shared" si="9"/>
        <v>117</v>
      </c>
      <c r="E17" s="99">
        <v>39</v>
      </c>
      <c r="F17" s="99">
        <f t="shared" si="11"/>
        <v>78</v>
      </c>
      <c r="G17" s="101">
        <f t="shared" si="8"/>
        <v>58</v>
      </c>
      <c r="H17" s="99">
        <v>20</v>
      </c>
      <c r="I17" s="100">
        <v>0</v>
      </c>
      <c r="J17" s="99">
        <v>0</v>
      </c>
      <c r="K17" s="99">
        <v>16</v>
      </c>
      <c r="L17" s="99">
        <v>62</v>
      </c>
      <c r="M17" s="99">
        <v>0</v>
      </c>
      <c r="N17" s="99">
        <v>0</v>
      </c>
      <c r="O17" s="99">
        <v>0</v>
      </c>
      <c r="P17" s="99">
        <v>0</v>
      </c>
      <c r="Q17" s="99">
        <v>0</v>
      </c>
      <c r="R17" s="26">
        <v>0</v>
      </c>
      <c r="S17" s="42"/>
      <c r="T17" s="42"/>
    </row>
    <row r="18" spans="1:25" s="16" customFormat="1" ht="18" customHeight="1">
      <c r="A18" s="25" t="s">
        <v>259</v>
      </c>
      <c r="B18" s="14" t="s">
        <v>89</v>
      </c>
      <c r="C18" s="31" t="s">
        <v>62</v>
      </c>
      <c r="D18" s="15">
        <f t="shared" si="9"/>
        <v>54</v>
      </c>
      <c r="E18" s="15">
        <v>18</v>
      </c>
      <c r="F18" s="12">
        <f t="shared" si="11"/>
        <v>36</v>
      </c>
      <c r="G18" s="101">
        <f t="shared" si="8"/>
        <v>31</v>
      </c>
      <c r="H18" s="15">
        <v>0</v>
      </c>
      <c r="I18" s="15">
        <v>5</v>
      </c>
      <c r="J18" s="15">
        <v>0</v>
      </c>
      <c r="K18" s="15">
        <v>36</v>
      </c>
      <c r="L18" s="15">
        <v>0</v>
      </c>
      <c r="M18" s="15">
        <v>0</v>
      </c>
      <c r="N18" s="15">
        <v>0</v>
      </c>
      <c r="O18" s="12">
        <v>0</v>
      </c>
      <c r="P18" s="12">
        <v>0</v>
      </c>
      <c r="Q18" s="12">
        <v>0</v>
      </c>
      <c r="R18" s="28">
        <v>0</v>
      </c>
      <c r="S18" s="42"/>
      <c r="T18" s="42"/>
    </row>
    <row r="19" spans="1:25" ht="18" customHeight="1">
      <c r="A19" s="25" t="s">
        <v>260</v>
      </c>
      <c r="B19" s="10" t="s">
        <v>200</v>
      </c>
      <c r="C19" s="106" t="s">
        <v>49</v>
      </c>
      <c r="D19" s="15">
        <f t="shared" si="9"/>
        <v>54</v>
      </c>
      <c r="E19" s="99">
        <v>18</v>
      </c>
      <c r="F19" s="99">
        <f t="shared" si="11"/>
        <v>36</v>
      </c>
      <c r="G19" s="101">
        <f t="shared" si="8"/>
        <v>30</v>
      </c>
      <c r="H19" s="99">
        <v>0</v>
      </c>
      <c r="I19" s="100">
        <v>6</v>
      </c>
      <c r="J19" s="99">
        <v>0</v>
      </c>
      <c r="K19" s="99">
        <v>0</v>
      </c>
      <c r="L19" s="99">
        <v>36</v>
      </c>
      <c r="M19" s="99">
        <v>0</v>
      </c>
      <c r="N19" s="99">
        <v>0</v>
      </c>
      <c r="O19" s="99">
        <v>0</v>
      </c>
      <c r="P19" s="99">
        <v>0</v>
      </c>
      <c r="Q19" s="99">
        <v>0</v>
      </c>
      <c r="R19" s="26">
        <v>0</v>
      </c>
      <c r="S19" s="42"/>
      <c r="T19" s="42"/>
    </row>
    <row r="20" spans="1:25" ht="18" customHeight="1">
      <c r="A20" s="25" t="s">
        <v>261</v>
      </c>
      <c r="B20" s="10" t="s">
        <v>201</v>
      </c>
      <c r="C20" s="106" t="s">
        <v>49</v>
      </c>
      <c r="D20" s="15">
        <f t="shared" si="9"/>
        <v>54</v>
      </c>
      <c r="E20" s="99">
        <v>18</v>
      </c>
      <c r="F20" s="99">
        <f t="shared" si="11"/>
        <v>36</v>
      </c>
      <c r="G20" s="101">
        <f t="shared" si="8"/>
        <v>28</v>
      </c>
      <c r="H20" s="99">
        <v>0</v>
      </c>
      <c r="I20" s="100">
        <v>8</v>
      </c>
      <c r="J20" s="99">
        <v>0</v>
      </c>
      <c r="K20" s="99">
        <v>36</v>
      </c>
      <c r="L20" s="99">
        <v>0</v>
      </c>
      <c r="M20" s="99">
        <v>0</v>
      </c>
      <c r="N20" s="99">
        <v>0</v>
      </c>
      <c r="O20" s="99">
        <v>0</v>
      </c>
      <c r="P20" s="99">
        <v>0</v>
      </c>
      <c r="Q20" s="99">
        <v>0</v>
      </c>
      <c r="R20" s="26">
        <v>0</v>
      </c>
      <c r="S20" s="42"/>
      <c r="T20" s="42"/>
    </row>
    <row r="21" spans="1:25" ht="18" customHeight="1">
      <c r="A21" s="25" t="s">
        <v>262</v>
      </c>
      <c r="B21" s="10" t="s">
        <v>248</v>
      </c>
      <c r="C21" s="31" t="s">
        <v>250</v>
      </c>
      <c r="D21" s="15">
        <f t="shared" si="9"/>
        <v>54</v>
      </c>
      <c r="E21" s="99">
        <v>19</v>
      </c>
      <c r="F21" s="99">
        <f t="shared" si="11"/>
        <v>35</v>
      </c>
      <c r="G21" s="101">
        <f t="shared" si="8"/>
        <v>35</v>
      </c>
      <c r="H21" s="99">
        <v>0</v>
      </c>
      <c r="I21" s="100">
        <v>0</v>
      </c>
      <c r="J21" s="99">
        <v>0</v>
      </c>
      <c r="K21" s="99">
        <v>16</v>
      </c>
      <c r="L21" s="99">
        <v>19</v>
      </c>
      <c r="M21" s="99">
        <v>0</v>
      </c>
      <c r="N21" s="99">
        <v>0</v>
      </c>
      <c r="O21" s="99">
        <v>0</v>
      </c>
      <c r="P21" s="99">
        <v>0</v>
      </c>
      <c r="Q21" s="99">
        <v>0</v>
      </c>
      <c r="R21" s="26">
        <v>0</v>
      </c>
      <c r="S21" s="42"/>
      <c r="T21" s="42"/>
    </row>
    <row r="22" spans="1:25" s="17" customFormat="1" ht="36" customHeight="1">
      <c r="A22" s="133" t="s">
        <v>265</v>
      </c>
      <c r="B22" s="134" t="s">
        <v>266</v>
      </c>
      <c r="C22" s="135" t="s">
        <v>269</v>
      </c>
      <c r="D22" s="136">
        <f>SUM(D23:D25)</f>
        <v>629</v>
      </c>
      <c r="E22" s="136">
        <f t="shared" ref="E22:R22" si="12">SUM(E23:E25)</f>
        <v>209</v>
      </c>
      <c r="F22" s="136">
        <f t="shared" si="12"/>
        <v>420</v>
      </c>
      <c r="G22" s="136">
        <f t="shared" si="12"/>
        <v>282</v>
      </c>
      <c r="H22" s="136">
        <f t="shared" si="12"/>
        <v>60</v>
      </c>
      <c r="I22" s="136">
        <f t="shared" ref="I22" si="13">SUM(I23:I25)</f>
        <v>78</v>
      </c>
      <c r="J22" s="136">
        <f t="shared" si="12"/>
        <v>0</v>
      </c>
      <c r="K22" s="136">
        <f t="shared" si="12"/>
        <v>192</v>
      </c>
      <c r="L22" s="136">
        <f t="shared" si="12"/>
        <v>228</v>
      </c>
      <c r="M22" s="136">
        <f t="shared" si="12"/>
        <v>0</v>
      </c>
      <c r="N22" s="136">
        <f t="shared" si="12"/>
        <v>0</v>
      </c>
      <c r="O22" s="136">
        <f t="shared" si="12"/>
        <v>0</v>
      </c>
      <c r="P22" s="136">
        <f t="shared" si="12"/>
        <v>0</v>
      </c>
      <c r="Q22" s="136">
        <f t="shared" si="12"/>
        <v>0</v>
      </c>
      <c r="R22" s="136">
        <f t="shared" si="12"/>
        <v>0</v>
      </c>
      <c r="S22" s="41"/>
      <c r="T22" s="41"/>
      <c r="U22" s="186"/>
      <c r="V22" s="186"/>
    </row>
    <row r="23" spans="1:25" ht="18" customHeight="1">
      <c r="A23" s="25" t="s">
        <v>272</v>
      </c>
      <c r="B23" s="14" t="s">
        <v>28</v>
      </c>
      <c r="C23" s="71" t="s">
        <v>61</v>
      </c>
      <c r="D23" s="12">
        <f t="shared" ref="D23:D25" si="14">E23+F23</f>
        <v>351</v>
      </c>
      <c r="E23" s="12">
        <v>117</v>
      </c>
      <c r="F23" s="12">
        <f t="shared" ref="F23:F25" si="15">K23+L23+M23+N23+O23+P23</f>
        <v>234</v>
      </c>
      <c r="G23" s="12">
        <f>F23-H23-I23-J23</f>
        <v>156</v>
      </c>
      <c r="H23" s="12">
        <v>0</v>
      </c>
      <c r="I23" s="12">
        <v>78</v>
      </c>
      <c r="J23" s="12">
        <v>0</v>
      </c>
      <c r="K23" s="12">
        <v>120</v>
      </c>
      <c r="L23" s="12">
        <v>114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28">
        <v>0</v>
      </c>
      <c r="S23" s="42"/>
      <c r="T23" s="42"/>
    </row>
    <row r="24" spans="1:25" ht="18" customHeight="1">
      <c r="A24" s="25" t="s">
        <v>267</v>
      </c>
      <c r="B24" s="10" t="s">
        <v>198</v>
      </c>
      <c r="C24" s="11" t="s">
        <v>62</v>
      </c>
      <c r="D24" s="99">
        <f t="shared" si="14"/>
        <v>150</v>
      </c>
      <c r="E24" s="99">
        <v>50</v>
      </c>
      <c r="F24" s="99">
        <f t="shared" si="15"/>
        <v>100</v>
      </c>
      <c r="G24" s="12">
        <f t="shared" ref="G24:G25" si="16">F24-H24-I24-J24</f>
        <v>70</v>
      </c>
      <c r="H24" s="99">
        <v>30</v>
      </c>
      <c r="I24" s="100">
        <v>0</v>
      </c>
      <c r="J24" s="99">
        <v>0</v>
      </c>
      <c r="K24" s="99">
        <v>38</v>
      </c>
      <c r="L24" s="99">
        <v>62</v>
      </c>
      <c r="M24" s="99">
        <v>0</v>
      </c>
      <c r="N24" s="99">
        <v>0</v>
      </c>
      <c r="O24" s="99">
        <v>0</v>
      </c>
      <c r="P24" s="99">
        <v>0</v>
      </c>
      <c r="Q24" s="99">
        <v>0</v>
      </c>
      <c r="R24" s="26">
        <v>0</v>
      </c>
      <c r="S24" s="42"/>
      <c r="T24" s="42"/>
    </row>
    <row r="25" spans="1:25" ht="18" customHeight="1">
      <c r="A25" s="25" t="s">
        <v>268</v>
      </c>
      <c r="B25" s="10" t="s">
        <v>90</v>
      </c>
      <c r="C25" s="11" t="s">
        <v>250</v>
      </c>
      <c r="D25" s="99">
        <f t="shared" si="14"/>
        <v>128</v>
      </c>
      <c r="E25" s="99">
        <v>42</v>
      </c>
      <c r="F25" s="99">
        <f t="shared" si="15"/>
        <v>86</v>
      </c>
      <c r="G25" s="12">
        <f t="shared" si="16"/>
        <v>56</v>
      </c>
      <c r="H25" s="93">
        <v>30</v>
      </c>
      <c r="I25" s="100">
        <v>0</v>
      </c>
      <c r="J25" s="99">
        <v>0</v>
      </c>
      <c r="K25" s="99">
        <v>34</v>
      </c>
      <c r="L25" s="99">
        <v>52</v>
      </c>
      <c r="M25" s="99">
        <v>0</v>
      </c>
      <c r="N25" s="99">
        <v>0</v>
      </c>
      <c r="O25" s="99">
        <v>0</v>
      </c>
      <c r="P25" s="99">
        <v>0</v>
      </c>
      <c r="Q25" s="99">
        <v>0</v>
      </c>
      <c r="R25" s="26">
        <v>0</v>
      </c>
      <c r="S25" s="42"/>
      <c r="T25" s="42"/>
    </row>
    <row r="26" spans="1:25" s="17" customFormat="1" ht="36" customHeight="1">
      <c r="A26" s="133" t="s">
        <v>270</v>
      </c>
      <c r="B26" s="134" t="s">
        <v>271</v>
      </c>
      <c r="C26" s="135" t="s">
        <v>274</v>
      </c>
      <c r="D26" s="136">
        <f>SUM(D27)</f>
        <v>57</v>
      </c>
      <c r="E26" s="136">
        <f t="shared" ref="E26:R26" si="17">SUM(E27)</f>
        <v>18</v>
      </c>
      <c r="F26" s="136">
        <f t="shared" si="17"/>
        <v>39</v>
      </c>
      <c r="G26" s="136">
        <f t="shared" si="17"/>
        <v>39</v>
      </c>
      <c r="H26" s="136">
        <f t="shared" si="17"/>
        <v>0</v>
      </c>
      <c r="I26" s="136">
        <f t="shared" si="17"/>
        <v>0</v>
      </c>
      <c r="J26" s="136">
        <f t="shared" si="17"/>
        <v>0</v>
      </c>
      <c r="K26" s="136">
        <f t="shared" si="17"/>
        <v>0</v>
      </c>
      <c r="L26" s="136">
        <f t="shared" si="17"/>
        <v>39</v>
      </c>
      <c r="M26" s="136">
        <f t="shared" si="17"/>
        <v>0</v>
      </c>
      <c r="N26" s="136">
        <f t="shared" si="17"/>
        <v>0</v>
      </c>
      <c r="O26" s="136">
        <f t="shared" si="17"/>
        <v>0</v>
      </c>
      <c r="P26" s="136">
        <f t="shared" si="17"/>
        <v>0</v>
      </c>
      <c r="Q26" s="136">
        <f t="shared" si="17"/>
        <v>0</v>
      </c>
      <c r="R26" s="136">
        <f t="shared" si="17"/>
        <v>0</v>
      </c>
      <c r="S26" s="41"/>
      <c r="T26" s="41"/>
      <c r="U26" s="186"/>
      <c r="V26" s="186"/>
    </row>
    <row r="27" spans="1:25" ht="18" customHeight="1">
      <c r="A27" s="25" t="s">
        <v>273</v>
      </c>
      <c r="B27" s="10" t="s">
        <v>249</v>
      </c>
      <c r="C27" s="31" t="s">
        <v>62</v>
      </c>
      <c r="D27" s="15">
        <f t="shared" ref="D27" si="18">E27+F27</f>
        <v>57</v>
      </c>
      <c r="E27" s="99">
        <v>18</v>
      </c>
      <c r="F27" s="99">
        <f t="shared" ref="F27" si="19">K27+L27+M27+N27+O27+P27</f>
        <v>39</v>
      </c>
      <c r="G27" s="99">
        <f>F27-H27-I27-J27</f>
        <v>39</v>
      </c>
      <c r="H27" s="99">
        <v>0</v>
      </c>
      <c r="I27" s="100">
        <v>0</v>
      </c>
      <c r="J27" s="99">
        <v>0</v>
      </c>
      <c r="K27" s="99">
        <v>0</v>
      </c>
      <c r="L27" s="99">
        <v>39</v>
      </c>
      <c r="M27" s="99">
        <v>0</v>
      </c>
      <c r="N27" s="99">
        <v>0</v>
      </c>
      <c r="O27" s="99">
        <v>0</v>
      </c>
      <c r="P27" s="99">
        <v>0</v>
      </c>
      <c r="Q27" s="99">
        <v>0</v>
      </c>
      <c r="R27" s="26">
        <v>0</v>
      </c>
      <c r="S27" s="42"/>
      <c r="T27" s="42"/>
    </row>
    <row r="28" spans="1:25" s="17" customFormat="1" ht="36" customHeight="1">
      <c r="A28" s="154" t="s">
        <v>16</v>
      </c>
      <c r="B28" s="155" t="s">
        <v>217</v>
      </c>
      <c r="C28" s="156" t="s">
        <v>212</v>
      </c>
      <c r="D28" s="157">
        <f>SUM(D29:D33)</f>
        <v>729</v>
      </c>
      <c r="E28" s="157">
        <f t="shared" ref="E28:R28" si="20">SUM(E29:E33)</f>
        <v>243</v>
      </c>
      <c r="F28" s="157">
        <f t="shared" si="20"/>
        <v>486</v>
      </c>
      <c r="G28" s="157">
        <f t="shared" si="20"/>
        <v>74</v>
      </c>
      <c r="H28" s="157">
        <f t="shared" si="20"/>
        <v>0</v>
      </c>
      <c r="I28" s="157">
        <f t="shared" ref="I28" si="21">SUM(I29:I33)</f>
        <v>412</v>
      </c>
      <c r="J28" s="157">
        <f t="shared" si="20"/>
        <v>0</v>
      </c>
      <c r="K28" s="157">
        <f t="shared" si="20"/>
        <v>0</v>
      </c>
      <c r="L28" s="157">
        <f t="shared" si="20"/>
        <v>0</v>
      </c>
      <c r="M28" s="157">
        <f t="shared" si="20"/>
        <v>92</v>
      </c>
      <c r="N28" s="157">
        <f t="shared" si="20"/>
        <v>120</v>
      </c>
      <c r="O28" s="157">
        <f t="shared" si="20"/>
        <v>118</v>
      </c>
      <c r="P28" s="157">
        <f t="shared" si="20"/>
        <v>64</v>
      </c>
      <c r="Q28" s="157">
        <f t="shared" si="20"/>
        <v>36</v>
      </c>
      <c r="R28" s="157">
        <f t="shared" si="20"/>
        <v>56</v>
      </c>
      <c r="S28" s="41"/>
      <c r="T28" s="41"/>
      <c r="U28" s="186" t="s">
        <v>72</v>
      </c>
      <c r="V28" s="186"/>
    </row>
    <row r="29" spans="1:25" ht="18" customHeight="1">
      <c r="A29" s="25" t="s">
        <v>17</v>
      </c>
      <c r="B29" s="10" t="s">
        <v>18</v>
      </c>
      <c r="C29" s="92" t="s">
        <v>49</v>
      </c>
      <c r="D29" s="84">
        <f>E29+F29</f>
        <v>56</v>
      </c>
      <c r="E29" s="9">
        <v>8</v>
      </c>
      <c r="F29" s="9">
        <f>K29+L29+M29+N29+O29+P29+Q29+R29</f>
        <v>48</v>
      </c>
      <c r="G29" s="101">
        <f>F29-H29-I29-J29</f>
        <v>14</v>
      </c>
      <c r="H29" s="9">
        <v>0</v>
      </c>
      <c r="I29" s="100">
        <v>34</v>
      </c>
      <c r="J29" s="9">
        <v>0</v>
      </c>
      <c r="K29" s="9">
        <v>0</v>
      </c>
      <c r="L29" s="9">
        <v>0</v>
      </c>
      <c r="M29" s="93">
        <v>0</v>
      </c>
      <c r="N29" s="93">
        <v>48</v>
      </c>
      <c r="O29" s="93">
        <v>0</v>
      </c>
      <c r="P29" s="93">
        <v>0</v>
      </c>
      <c r="Q29" s="93">
        <v>0</v>
      </c>
      <c r="R29" s="168">
        <v>0</v>
      </c>
      <c r="S29" s="42"/>
      <c r="T29" s="42"/>
      <c r="U29" s="29">
        <f>SUM(M29:M33,M35:M38,M41:M52,M55:M58,M60:M62,M64:M66,M68:M71,M73:M75)/16</f>
        <v>36</v>
      </c>
      <c r="V29" s="29">
        <f>SUM(N29:N33,N35:N38,N41:N52,N55:N58,N60:N62,N64:N66,N68:N71,N73:N75)/23</f>
        <v>36</v>
      </c>
      <c r="W29" s="29"/>
    </row>
    <row r="30" spans="1:25" ht="18" customHeight="1">
      <c r="A30" s="25" t="s">
        <v>19</v>
      </c>
      <c r="B30" s="10" t="s">
        <v>22</v>
      </c>
      <c r="C30" s="79" t="s">
        <v>49</v>
      </c>
      <c r="D30" s="84">
        <f>E30+F30</f>
        <v>56</v>
      </c>
      <c r="E30" s="9">
        <v>8</v>
      </c>
      <c r="F30" s="9">
        <f>K30+L30+M30+N30+O30+P30+Q30+R30</f>
        <v>48</v>
      </c>
      <c r="G30" s="101">
        <f t="shared" ref="G30:G33" si="22">F30-H30-I30-J30</f>
        <v>4</v>
      </c>
      <c r="H30" s="9">
        <v>0</v>
      </c>
      <c r="I30" s="100">
        <v>44</v>
      </c>
      <c r="J30" s="9">
        <v>0</v>
      </c>
      <c r="K30" s="9">
        <v>0</v>
      </c>
      <c r="L30" s="9">
        <v>0</v>
      </c>
      <c r="M30" s="93">
        <v>48</v>
      </c>
      <c r="N30" s="93">
        <v>0</v>
      </c>
      <c r="O30" s="93">
        <v>0</v>
      </c>
      <c r="P30" s="93">
        <v>0</v>
      </c>
      <c r="Q30" s="93">
        <v>0</v>
      </c>
      <c r="R30" s="168">
        <v>0</v>
      </c>
      <c r="S30" s="42"/>
      <c r="T30" s="42"/>
      <c r="U30" s="194" t="s">
        <v>73</v>
      </c>
      <c r="V30" s="194"/>
    </row>
    <row r="31" spans="1:25" s="17" customFormat="1" ht="18" customHeight="1">
      <c r="A31" s="25" t="s">
        <v>20</v>
      </c>
      <c r="B31" s="72" t="s">
        <v>23</v>
      </c>
      <c r="C31" s="50" t="s">
        <v>211</v>
      </c>
      <c r="D31" s="12">
        <f>E31+F31</f>
        <v>200</v>
      </c>
      <c r="E31" s="12">
        <v>32</v>
      </c>
      <c r="F31" s="12">
        <f>K31+L31+M31+N31+O31+P31+Q31+R31+S31+T31</f>
        <v>168</v>
      </c>
      <c r="G31" s="101">
        <f t="shared" si="22"/>
        <v>0</v>
      </c>
      <c r="H31" s="12">
        <v>0</v>
      </c>
      <c r="I31" s="12">
        <v>168</v>
      </c>
      <c r="J31" s="12">
        <v>0</v>
      </c>
      <c r="K31" s="12">
        <v>0</v>
      </c>
      <c r="L31" s="12">
        <v>0</v>
      </c>
      <c r="M31" s="30">
        <v>22</v>
      </c>
      <c r="N31" s="30">
        <v>36</v>
      </c>
      <c r="O31" s="30">
        <v>32</v>
      </c>
      <c r="P31" s="30">
        <v>32</v>
      </c>
      <c r="Q31" s="30">
        <v>18</v>
      </c>
      <c r="R31" s="82">
        <v>28</v>
      </c>
      <c r="S31" s="43"/>
      <c r="T31" s="43"/>
      <c r="U31" s="29">
        <f>SUM(O29:O33,O35:O38,O41:O52,O55:O58,O60:O62,O64:O66,O68:O71,O73:O75)/16</f>
        <v>36</v>
      </c>
      <c r="V31" s="29">
        <f>SUM(P29:P33,P35:P38,P41:P52,P55:P58,P60:P62,P64:P66,P68:P71,P73:P75)/23</f>
        <v>36</v>
      </c>
      <c r="W31" s="29"/>
      <c r="X31" s="18"/>
      <c r="Y31" s="18"/>
    </row>
    <row r="32" spans="1:25" s="17" customFormat="1" ht="18" customHeight="1">
      <c r="A32" s="25" t="s">
        <v>21</v>
      </c>
      <c r="B32" s="72" t="s">
        <v>24</v>
      </c>
      <c r="C32" s="50" t="s">
        <v>210</v>
      </c>
      <c r="D32" s="12">
        <f>E32+F32</f>
        <v>336</v>
      </c>
      <c r="E32" s="12">
        <v>168</v>
      </c>
      <c r="F32" s="12">
        <f>K32+L32+M32+N32+O32+P32+Q32+R32+S32+T32</f>
        <v>168</v>
      </c>
      <c r="G32" s="165">
        <f t="shared" ref="G32" si="23">F32-H32-I32-J32</f>
        <v>12</v>
      </c>
      <c r="H32" s="12">
        <v>0</v>
      </c>
      <c r="I32" s="12">
        <v>156</v>
      </c>
      <c r="J32" s="12">
        <v>0</v>
      </c>
      <c r="K32" s="12">
        <v>0</v>
      </c>
      <c r="L32" s="12">
        <v>0</v>
      </c>
      <c r="M32" s="30">
        <v>22</v>
      </c>
      <c r="N32" s="30">
        <v>36</v>
      </c>
      <c r="O32" s="30">
        <v>32</v>
      </c>
      <c r="P32" s="30">
        <v>32</v>
      </c>
      <c r="Q32" s="30">
        <v>18</v>
      </c>
      <c r="R32" s="82">
        <v>28</v>
      </c>
      <c r="S32" s="43"/>
      <c r="T32" s="43"/>
      <c r="U32" s="194"/>
      <c r="V32" s="194"/>
    </row>
    <row r="33" spans="1:22" s="17" customFormat="1" ht="18" customHeight="1">
      <c r="A33" s="25" t="s">
        <v>290</v>
      </c>
      <c r="B33" s="72" t="s">
        <v>291</v>
      </c>
      <c r="C33" s="15" t="s">
        <v>49</v>
      </c>
      <c r="D33" s="12">
        <f>E33+F33</f>
        <v>81</v>
      </c>
      <c r="E33" s="12">
        <v>27</v>
      </c>
      <c r="F33" s="12">
        <f>K33+L33+M33+N33+O33+P33+Q33+R33+S33+T33</f>
        <v>54</v>
      </c>
      <c r="G33" s="101">
        <f t="shared" si="22"/>
        <v>44</v>
      </c>
      <c r="H33" s="12">
        <v>0</v>
      </c>
      <c r="I33" s="12">
        <v>10</v>
      </c>
      <c r="J33" s="12">
        <v>0</v>
      </c>
      <c r="K33" s="12">
        <v>0</v>
      </c>
      <c r="L33" s="12">
        <v>0</v>
      </c>
      <c r="M33" s="30">
        <v>0</v>
      </c>
      <c r="N33" s="30">
        <v>0</v>
      </c>
      <c r="O33" s="30">
        <v>54</v>
      </c>
      <c r="P33" s="30">
        <v>0</v>
      </c>
      <c r="Q33" s="30">
        <v>0</v>
      </c>
      <c r="R33" s="82">
        <v>0</v>
      </c>
      <c r="S33" s="43"/>
      <c r="T33" s="43"/>
      <c r="U33" s="194" t="s">
        <v>76</v>
      </c>
      <c r="V33" s="194"/>
    </row>
    <row r="34" spans="1:22" s="17" customFormat="1" ht="36" customHeight="1">
      <c r="A34" s="154" t="s">
        <v>25</v>
      </c>
      <c r="B34" s="155" t="s">
        <v>218</v>
      </c>
      <c r="C34" s="157" t="s">
        <v>238</v>
      </c>
      <c r="D34" s="157">
        <f>SUM(D35:D38)</f>
        <v>306</v>
      </c>
      <c r="E34" s="157">
        <f t="shared" ref="E34:R34" si="24">SUM(E35:E38)</f>
        <v>102</v>
      </c>
      <c r="F34" s="157">
        <f t="shared" si="24"/>
        <v>204</v>
      </c>
      <c r="G34" s="157">
        <f t="shared" si="24"/>
        <v>74</v>
      </c>
      <c r="H34" s="157">
        <f t="shared" si="24"/>
        <v>0</v>
      </c>
      <c r="I34" s="157">
        <f t="shared" ref="I34" si="25">SUM(I35:I38)</f>
        <v>130</v>
      </c>
      <c r="J34" s="157">
        <f t="shared" si="24"/>
        <v>0</v>
      </c>
      <c r="K34" s="157">
        <f t="shared" si="24"/>
        <v>0</v>
      </c>
      <c r="L34" s="157">
        <f t="shared" si="24"/>
        <v>0</v>
      </c>
      <c r="M34" s="157">
        <f t="shared" si="24"/>
        <v>114</v>
      </c>
      <c r="N34" s="157">
        <f t="shared" si="24"/>
        <v>60</v>
      </c>
      <c r="O34" s="157">
        <f t="shared" si="24"/>
        <v>30</v>
      </c>
      <c r="P34" s="157">
        <f t="shared" si="24"/>
        <v>0</v>
      </c>
      <c r="Q34" s="157">
        <f t="shared" si="24"/>
        <v>0</v>
      </c>
      <c r="R34" s="157">
        <f t="shared" si="24"/>
        <v>0</v>
      </c>
      <c r="S34" s="41"/>
      <c r="T34" s="41"/>
      <c r="U34" s="17">
        <f>SUM(Q29:Q33,Q35:Q38,Q41:Q52,Q55:Q58,Q60:Q62,Q64:Q66,Q68:Q70,Q73:Q75)/17</f>
        <v>36</v>
      </c>
      <c r="V34" s="17">
        <f>SUM(R29:R33,R35:R38,R41:R52,R55:R58,R60:R62,R64:R66,R68:R71,R73:R75)/14</f>
        <v>36</v>
      </c>
    </row>
    <row r="35" spans="1:22" ht="18" customHeight="1">
      <c r="A35" s="25" t="s">
        <v>26</v>
      </c>
      <c r="B35" s="10" t="s">
        <v>28</v>
      </c>
      <c r="C35" s="12" t="s">
        <v>49</v>
      </c>
      <c r="D35" s="84">
        <f>E35+F35</f>
        <v>78</v>
      </c>
      <c r="E35" s="9">
        <v>26</v>
      </c>
      <c r="F35" s="12">
        <f>K35+L35+M35+N35+O35+P35+Q35+R35+S35+T35</f>
        <v>52</v>
      </c>
      <c r="G35" s="101">
        <f t="shared" ref="G35:G38" si="26">F35-H35-I35-J35</f>
        <v>18</v>
      </c>
      <c r="H35" s="9">
        <v>0</v>
      </c>
      <c r="I35" s="100">
        <v>34</v>
      </c>
      <c r="J35" s="9">
        <v>0</v>
      </c>
      <c r="K35" s="9">
        <v>0</v>
      </c>
      <c r="L35" s="93">
        <v>0</v>
      </c>
      <c r="M35" s="93">
        <v>52</v>
      </c>
      <c r="N35" s="93">
        <v>0</v>
      </c>
      <c r="O35" s="93">
        <v>0</v>
      </c>
      <c r="P35" s="93">
        <v>0</v>
      </c>
      <c r="Q35" s="9">
        <v>0</v>
      </c>
      <c r="R35" s="26">
        <v>0</v>
      </c>
      <c r="S35" s="42"/>
      <c r="T35" s="42"/>
    </row>
    <row r="36" spans="1:22" s="33" customFormat="1" ht="18" customHeight="1">
      <c r="A36" s="34" t="s">
        <v>27</v>
      </c>
      <c r="B36" s="35" t="s">
        <v>193</v>
      </c>
      <c r="C36" s="108" t="s">
        <v>62</v>
      </c>
      <c r="D36" s="84">
        <f t="shared" ref="D36:D38" si="27">E36+F36</f>
        <v>88</v>
      </c>
      <c r="E36" s="15">
        <v>28</v>
      </c>
      <c r="F36" s="12">
        <f>K36+L36+M36+N36+O36+P36+Q36+R36+S36+T36</f>
        <v>60</v>
      </c>
      <c r="G36" s="101">
        <f t="shared" si="26"/>
        <v>14</v>
      </c>
      <c r="H36" s="15">
        <v>0</v>
      </c>
      <c r="I36" s="15">
        <v>46</v>
      </c>
      <c r="J36" s="15">
        <v>0</v>
      </c>
      <c r="K36" s="15">
        <v>0</v>
      </c>
      <c r="L36" s="169">
        <v>0</v>
      </c>
      <c r="M36" s="169">
        <v>30</v>
      </c>
      <c r="N36" s="169">
        <v>30</v>
      </c>
      <c r="O36" s="169">
        <v>0</v>
      </c>
      <c r="P36" s="169">
        <v>0</v>
      </c>
      <c r="Q36" s="15">
        <v>0</v>
      </c>
      <c r="R36" s="27">
        <v>0</v>
      </c>
      <c r="S36" s="44"/>
      <c r="T36" s="44"/>
    </row>
    <row r="37" spans="1:22" ht="18" customHeight="1">
      <c r="A37" s="25" t="s">
        <v>91</v>
      </c>
      <c r="B37" s="10" t="s">
        <v>194</v>
      </c>
      <c r="C37" s="79" t="s">
        <v>49</v>
      </c>
      <c r="D37" s="84">
        <f t="shared" si="27"/>
        <v>50</v>
      </c>
      <c r="E37" s="9">
        <v>18</v>
      </c>
      <c r="F37" s="12">
        <f>K37+L37+M37+N37+O37+P37+Q37+R37+S37+T37</f>
        <v>32</v>
      </c>
      <c r="G37" s="101">
        <f t="shared" si="26"/>
        <v>22</v>
      </c>
      <c r="H37" s="9">
        <v>0</v>
      </c>
      <c r="I37" s="100">
        <v>10</v>
      </c>
      <c r="J37" s="15">
        <v>0</v>
      </c>
      <c r="K37" s="15">
        <v>0</v>
      </c>
      <c r="L37" s="169">
        <v>0</v>
      </c>
      <c r="M37" s="93">
        <v>32</v>
      </c>
      <c r="N37" s="93">
        <v>0</v>
      </c>
      <c r="O37" s="169">
        <v>0</v>
      </c>
      <c r="P37" s="169">
        <v>0</v>
      </c>
      <c r="Q37" s="15">
        <v>0</v>
      </c>
      <c r="R37" s="27">
        <v>0</v>
      </c>
      <c r="S37" s="44"/>
      <c r="T37" s="44"/>
    </row>
    <row r="38" spans="1:22" ht="18" customHeight="1">
      <c r="A38" s="25" t="s">
        <v>203</v>
      </c>
      <c r="B38" s="10" t="s">
        <v>204</v>
      </c>
      <c r="C38" s="108" t="s">
        <v>62</v>
      </c>
      <c r="D38" s="84">
        <f t="shared" si="27"/>
        <v>90</v>
      </c>
      <c r="E38" s="9">
        <v>30</v>
      </c>
      <c r="F38" s="12">
        <f>K38+L38+M38+N38+O38+P38+Q38+R38+S38+T38</f>
        <v>60</v>
      </c>
      <c r="G38" s="101">
        <f t="shared" si="26"/>
        <v>20</v>
      </c>
      <c r="H38" s="9">
        <v>0</v>
      </c>
      <c r="I38" s="100">
        <v>40</v>
      </c>
      <c r="J38" s="15">
        <v>0</v>
      </c>
      <c r="K38" s="15">
        <v>0</v>
      </c>
      <c r="L38" s="169">
        <v>0</v>
      </c>
      <c r="M38" s="93">
        <v>0</v>
      </c>
      <c r="N38" s="93">
        <v>30</v>
      </c>
      <c r="O38" s="169">
        <v>30</v>
      </c>
      <c r="P38" s="169">
        <v>0</v>
      </c>
      <c r="Q38" s="15">
        <v>0</v>
      </c>
      <c r="R38" s="27">
        <v>0</v>
      </c>
      <c r="S38" s="73"/>
      <c r="T38" s="73"/>
    </row>
    <row r="39" spans="1:22" s="18" customFormat="1" ht="36" customHeight="1">
      <c r="A39" s="154" t="s">
        <v>30</v>
      </c>
      <c r="B39" s="158" t="s">
        <v>216</v>
      </c>
      <c r="C39" s="156" t="s">
        <v>247</v>
      </c>
      <c r="D39" s="157">
        <f>D40+D53</f>
        <v>4401</v>
      </c>
      <c r="E39" s="157">
        <f t="shared" ref="E39:R39" si="28">E40+E53</f>
        <v>1167</v>
      </c>
      <c r="F39" s="157">
        <f t="shared" si="28"/>
        <v>3234</v>
      </c>
      <c r="G39" s="157">
        <f t="shared" si="28"/>
        <v>936</v>
      </c>
      <c r="H39" s="157">
        <f t="shared" si="28"/>
        <v>24</v>
      </c>
      <c r="I39" s="157">
        <f t="shared" ref="I39" si="29">I40+I53</f>
        <v>1284</v>
      </c>
      <c r="J39" s="157">
        <f t="shared" si="28"/>
        <v>240</v>
      </c>
      <c r="K39" s="157">
        <f t="shared" si="28"/>
        <v>0</v>
      </c>
      <c r="L39" s="157">
        <f t="shared" si="28"/>
        <v>0</v>
      </c>
      <c r="M39" s="157">
        <f t="shared" si="28"/>
        <v>370</v>
      </c>
      <c r="N39" s="157">
        <f t="shared" si="28"/>
        <v>648</v>
      </c>
      <c r="O39" s="157">
        <f t="shared" si="28"/>
        <v>428</v>
      </c>
      <c r="P39" s="157">
        <f t="shared" si="28"/>
        <v>764</v>
      </c>
      <c r="Q39" s="157">
        <f t="shared" si="28"/>
        <v>576</v>
      </c>
      <c r="R39" s="159">
        <f t="shared" si="28"/>
        <v>448</v>
      </c>
      <c r="S39" s="41"/>
      <c r="T39" s="41"/>
    </row>
    <row r="40" spans="1:22" s="17" customFormat="1" ht="36" customHeight="1">
      <c r="A40" s="133" t="s">
        <v>15</v>
      </c>
      <c r="B40" s="137" t="s">
        <v>66</v>
      </c>
      <c r="C40" s="136" t="s">
        <v>246</v>
      </c>
      <c r="D40" s="136">
        <f>D41+D42+D43+D44+D45+D46+D47+D48+D49+D50+D51+D52</f>
        <v>1329</v>
      </c>
      <c r="E40" s="136">
        <f>SUM(E41:E52)</f>
        <v>443</v>
      </c>
      <c r="F40" s="136">
        <f>SUM(F41:F52)</f>
        <v>886</v>
      </c>
      <c r="G40" s="136">
        <f>SUM(G41:G52)</f>
        <v>354</v>
      </c>
      <c r="H40" s="136">
        <f>SUM(H41:H52)</f>
        <v>24</v>
      </c>
      <c r="I40" s="136">
        <f>SUM(I41:I52)</f>
        <v>508</v>
      </c>
      <c r="J40" s="136">
        <f>SUM(J41:J58)</f>
        <v>150</v>
      </c>
      <c r="K40" s="136">
        <f>SUM(K41:K58)</f>
        <v>0</v>
      </c>
      <c r="L40" s="136">
        <f>SUM(L41:L58)</f>
        <v>0</v>
      </c>
      <c r="M40" s="136">
        <f t="shared" ref="M40:Q40" si="30">SUM(M41:M52)</f>
        <v>270</v>
      </c>
      <c r="N40" s="136">
        <f t="shared" si="30"/>
        <v>226</v>
      </c>
      <c r="O40" s="136">
        <f t="shared" si="30"/>
        <v>0</v>
      </c>
      <c r="P40" s="136">
        <f t="shared" si="30"/>
        <v>192</v>
      </c>
      <c r="Q40" s="136">
        <f t="shared" si="30"/>
        <v>92</v>
      </c>
      <c r="R40" s="136">
        <f>SUM(R41:R52)</f>
        <v>106</v>
      </c>
      <c r="S40" s="89"/>
      <c r="T40" s="89"/>
    </row>
    <row r="41" spans="1:22" s="94" customFormat="1" ht="18" customHeight="1">
      <c r="A41" s="102" t="s">
        <v>50</v>
      </c>
      <c r="B41" s="103" t="s">
        <v>92</v>
      </c>
      <c r="C41" s="108" t="s">
        <v>62</v>
      </c>
      <c r="D41" s="93">
        <f t="shared" ref="D41:D50" si="31">E41+F41</f>
        <v>123</v>
      </c>
      <c r="E41" s="93">
        <v>41</v>
      </c>
      <c r="F41" s="30">
        <f t="shared" ref="F41:F48" si="32">K41+L41+M41+N41+O41+P41+Q41+R41</f>
        <v>82</v>
      </c>
      <c r="G41" s="93">
        <f t="shared" ref="G41:G52" si="33">F41-H41-I41-J41</f>
        <v>6</v>
      </c>
      <c r="H41" s="30">
        <v>0</v>
      </c>
      <c r="I41" s="30">
        <v>76</v>
      </c>
      <c r="J41" s="93">
        <v>0</v>
      </c>
      <c r="K41" s="30">
        <v>0</v>
      </c>
      <c r="L41" s="30">
        <v>0</v>
      </c>
      <c r="M41" s="30">
        <v>36</v>
      </c>
      <c r="N41" s="30">
        <v>46</v>
      </c>
      <c r="O41" s="30">
        <v>0</v>
      </c>
      <c r="P41" s="30">
        <v>0</v>
      </c>
      <c r="Q41" s="30">
        <v>0</v>
      </c>
      <c r="R41" s="82">
        <v>0</v>
      </c>
      <c r="S41" s="83"/>
      <c r="T41" s="83"/>
    </row>
    <row r="42" spans="1:22" s="94" customFormat="1" ht="18" customHeight="1">
      <c r="A42" s="102" t="s">
        <v>51</v>
      </c>
      <c r="B42" s="103" t="s">
        <v>99</v>
      </c>
      <c r="C42" s="30" t="s">
        <v>244</v>
      </c>
      <c r="D42" s="93">
        <f t="shared" si="31"/>
        <v>135</v>
      </c>
      <c r="E42" s="93">
        <v>45</v>
      </c>
      <c r="F42" s="30">
        <f t="shared" si="32"/>
        <v>90</v>
      </c>
      <c r="G42" s="93">
        <f t="shared" si="33"/>
        <v>40</v>
      </c>
      <c r="H42" s="30">
        <v>20</v>
      </c>
      <c r="I42" s="30">
        <v>30</v>
      </c>
      <c r="J42" s="93">
        <v>0</v>
      </c>
      <c r="K42" s="30">
        <v>0</v>
      </c>
      <c r="L42" s="30">
        <v>0</v>
      </c>
      <c r="M42" s="93">
        <v>60</v>
      </c>
      <c r="N42" s="30">
        <v>30</v>
      </c>
      <c r="O42" s="30">
        <v>0</v>
      </c>
      <c r="P42" s="30">
        <v>0</v>
      </c>
      <c r="Q42" s="30">
        <v>0</v>
      </c>
      <c r="R42" s="82">
        <v>0</v>
      </c>
      <c r="S42" s="83"/>
      <c r="T42" s="83"/>
    </row>
    <row r="43" spans="1:22" s="94" customFormat="1" ht="18" customHeight="1">
      <c r="A43" s="102" t="s">
        <v>52</v>
      </c>
      <c r="B43" s="103" t="s">
        <v>100</v>
      </c>
      <c r="C43" s="30" t="s">
        <v>49</v>
      </c>
      <c r="D43" s="93">
        <f t="shared" si="31"/>
        <v>60</v>
      </c>
      <c r="E43" s="93">
        <v>20</v>
      </c>
      <c r="F43" s="30">
        <f t="shared" si="32"/>
        <v>40</v>
      </c>
      <c r="G43" s="93">
        <f t="shared" si="33"/>
        <v>16</v>
      </c>
      <c r="H43" s="30">
        <v>0</v>
      </c>
      <c r="I43" s="30">
        <v>24</v>
      </c>
      <c r="J43" s="93">
        <v>0</v>
      </c>
      <c r="K43" s="30">
        <v>0</v>
      </c>
      <c r="L43" s="30">
        <v>0</v>
      </c>
      <c r="M43" s="93">
        <v>40</v>
      </c>
      <c r="N43" s="30">
        <v>0</v>
      </c>
      <c r="O43" s="30">
        <v>0</v>
      </c>
      <c r="P43" s="30">
        <v>0</v>
      </c>
      <c r="Q43" s="30">
        <v>0</v>
      </c>
      <c r="R43" s="82">
        <v>0</v>
      </c>
      <c r="S43" s="83"/>
      <c r="T43" s="83"/>
    </row>
    <row r="44" spans="1:22" s="94" customFormat="1" ht="18" customHeight="1">
      <c r="A44" s="81" t="s">
        <v>53</v>
      </c>
      <c r="B44" s="104" t="s">
        <v>101</v>
      </c>
      <c r="C44" s="30" t="s">
        <v>244</v>
      </c>
      <c r="D44" s="30">
        <f t="shared" si="31"/>
        <v>87</v>
      </c>
      <c r="E44" s="30">
        <v>29</v>
      </c>
      <c r="F44" s="30">
        <f t="shared" si="32"/>
        <v>58</v>
      </c>
      <c r="G44" s="93">
        <f>F44-H44-I44-J44</f>
        <v>18</v>
      </c>
      <c r="H44" s="30">
        <v>4</v>
      </c>
      <c r="I44" s="30">
        <v>36</v>
      </c>
      <c r="J44" s="30">
        <v>0</v>
      </c>
      <c r="K44" s="30">
        <v>0</v>
      </c>
      <c r="L44" s="30">
        <v>0</v>
      </c>
      <c r="M44" s="30">
        <v>58</v>
      </c>
      <c r="N44" s="30">
        <v>0</v>
      </c>
      <c r="O44" s="30">
        <v>0</v>
      </c>
      <c r="P44" s="30">
        <v>0</v>
      </c>
      <c r="Q44" s="30">
        <v>0</v>
      </c>
      <c r="R44" s="82">
        <v>0</v>
      </c>
      <c r="S44" s="83"/>
      <c r="T44" s="83"/>
    </row>
    <row r="45" spans="1:22" s="94" customFormat="1" ht="18" customHeight="1">
      <c r="A45" s="102" t="s">
        <v>54</v>
      </c>
      <c r="B45" s="103" t="s">
        <v>93</v>
      </c>
      <c r="C45" s="108" t="s">
        <v>61</v>
      </c>
      <c r="D45" s="93">
        <f t="shared" si="31"/>
        <v>204</v>
      </c>
      <c r="E45" s="93">
        <v>68</v>
      </c>
      <c r="F45" s="30">
        <f t="shared" si="32"/>
        <v>136</v>
      </c>
      <c r="G45" s="93">
        <f t="shared" si="33"/>
        <v>56</v>
      </c>
      <c r="H45" s="30">
        <v>0</v>
      </c>
      <c r="I45" s="30">
        <v>80</v>
      </c>
      <c r="J45" s="93">
        <v>0</v>
      </c>
      <c r="K45" s="30">
        <v>0</v>
      </c>
      <c r="L45" s="30">
        <v>0</v>
      </c>
      <c r="M45" s="30">
        <v>76</v>
      </c>
      <c r="N45" s="30">
        <v>60</v>
      </c>
      <c r="O45" s="30">
        <v>0</v>
      </c>
      <c r="P45" s="30">
        <v>0</v>
      </c>
      <c r="Q45" s="30">
        <v>0</v>
      </c>
      <c r="R45" s="82">
        <v>0</v>
      </c>
      <c r="S45" s="83"/>
      <c r="T45" s="83"/>
    </row>
    <row r="46" spans="1:22" s="94" customFormat="1" ht="18" customHeight="1">
      <c r="A46" s="102" t="s">
        <v>55</v>
      </c>
      <c r="B46" s="103" t="s">
        <v>102</v>
      </c>
      <c r="C46" s="30" t="s">
        <v>49</v>
      </c>
      <c r="D46" s="93">
        <f t="shared" si="31"/>
        <v>48</v>
      </c>
      <c r="E46" s="93">
        <v>16</v>
      </c>
      <c r="F46" s="30">
        <f t="shared" si="32"/>
        <v>32</v>
      </c>
      <c r="G46" s="93">
        <f t="shared" si="33"/>
        <v>16</v>
      </c>
      <c r="H46" s="30">
        <v>0</v>
      </c>
      <c r="I46" s="30">
        <v>16</v>
      </c>
      <c r="J46" s="93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32</v>
      </c>
      <c r="R46" s="82">
        <v>0</v>
      </c>
      <c r="S46" s="83"/>
      <c r="T46" s="83"/>
    </row>
    <row r="47" spans="1:22" s="94" customFormat="1" ht="18" customHeight="1">
      <c r="A47" s="102" t="s">
        <v>56</v>
      </c>
      <c r="B47" s="104" t="s">
        <v>103</v>
      </c>
      <c r="C47" s="30" t="s">
        <v>49</v>
      </c>
      <c r="D47" s="93">
        <f t="shared" si="31"/>
        <v>90</v>
      </c>
      <c r="E47" s="93">
        <v>30</v>
      </c>
      <c r="F47" s="30">
        <f t="shared" si="32"/>
        <v>60</v>
      </c>
      <c r="G47" s="93">
        <f t="shared" si="33"/>
        <v>24</v>
      </c>
      <c r="H47" s="30">
        <v>0</v>
      </c>
      <c r="I47" s="30">
        <v>36</v>
      </c>
      <c r="J47" s="93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60</v>
      </c>
      <c r="Q47" s="30">
        <v>0</v>
      </c>
      <c r="R47" s="82">
        <v>0</v>
      </c>
      <c r="S47" s="83"/>
      <c r="T47" s="83"/>
    </row>
    <row r="48" spans="1:22" s="94" customFormat="1" ht="18" customHeight="1">
      <c r="A48" s="112" t="s">
        <v>57</v>
      </c>
      <c r="B48" s="104" t="s">
        <v>94</v>
      </c>
      <c r="C48" s="30" t="s">
        <v>49</v>
      </c>
      <c r="D48" s="30">
        <f t="shared" si="31"/>
        <v>135</v>
      </c>
      <c r="E48" s="30">
        <v>45</v>
      </c>
      <c r="F48" s="30">
        <f t="shared" si="32"/>
        <v>90</v>
      </c>
      <c r="G48" s="93">
        <f t="shared" si="33"/>
        <v>40</v>
      </c>
      <c r="H48" s="30">
        <v>0</v>
      </c>
      <c r="I48" s="30">
        <v>50</v>
      </c>
      <c r="J48" s="30">
        <v>0</v>
      </c>
      <c r="K48" s="30">
        <v>0</v>
      </c>
      <c r="L48" s="30">
        <v>0</v>
      </c>
      <c r="M48" s="30">
        <v>0</v>
      </c>
      <c r="N48" s="30">
        <v>90</v>
      </c>
      <c r="O48" s="30">
        <v>0</v>
      </c>
      <c r="P48" s="30">
        <v>0</v>
      </c>
      <c r="Q48" s="30">
        <v>0</v>
      </c>
      <c r="R48" s="82">
        <v>0</v>
      </c>
      <c r="S48" s="83"/>
      <c r="T48" s="83"/>
    </row>
    <row r="49" spans="1:20" s="94" customFormat="1" ht="18" customHeight="1">
      <c r="A49" s="102" t="s">
        <v>58</v>
      </c>
      <c r="B49" s="103" t="s">
        <v>79</v>
      </c>
      <c r="C49" s="108" t="s">
        <v>61</v>
      </c>
      <c r="D49" s="93">
        <f t="shared" si="31"/>
        <v>153</v>
      </c>
      <c r="E49" s="93">
        <v>51</v>
      </c>
      <c r="F49" s="30">
        <f>K49+L49+M49+N49+O49+P49+Q49+R49</f>
        <v>102</v>
      </c>
      <c r="G49" s="93">
        <f t="shared" si="33"/>
        <v>52</v>
      </c>
      <c r="H49" s="30">
        <v>0</v>
      </c>
      <c r="I49" s="30">
        <v>50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60</v>
      </c>
      <c r="R49" s="82">
        <v>42</v>
      </c>
      <c r="S49" s="83"/>
      <c r="T49" s="83"/>
    </row>
    <row r="50" spans="1:20" s="94" customFormat="1" ht="18" customHeight="1">
      <c r="A50" s="102" t="s">
        <v>74</v>
      </c>
      <c r="B50" s="103" t="s">
        <v>29</v>
      </c>
      <c r="C50" s="114" t="s">
        <v>244</v>
      </c>
      <c r="D50" s="93">
        <f t="shared" si="31"/>
        <v>102</v>
      </c>
      <c r="E50" s="110">
        <v>34</v>
      </c>
      <c r="F50" s="30">
        <f t="shared" ref="F50:F52" si="34">K50+L50+M50+N50+O50+P50+Q50+R50</f>
        <v>68</v>
      </c>
      <c r="G50" s="93">
        <f t="shared" si="33"/>
        <v>48</v>
      </c>
      <c r="H50" s="114">
        <v>0</v>
      </c>
      <c r="I50" s="114">
        <v>20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68</v>
      </c>
      <c r="Q50" s="30">
        <v>0</v>
      </c>
      <c r="R50" s="82">
        <v>0</v>
      </c>
      <c r="S50" s="83"/>
      <c r="T50" s="83"/>
    </row>
    <row r="51" spans="1:20" s="94" customFormat="1" ht="18" customHeight="1">
      <c r="A51" s="81" t="s">
        <v>226</v>
      </c>
      <c r="B51" s="107" t="s">
        <v>104</v>
      </c>
      <c r="C51" s="114" t="s">
        <v>49</v>
      </c>
      <c r="D51" s="30">
        <v>96</v>
      </c>
      <c r="E51" s="114">
        <v>32</v>
      </c>
      <c r="F51" s="30">
        <f t="shared" si="34"/>
        <v>64</v>
      </c>
      <c r="G51" s="93">
        <f t="shared" si="33"/>
        <v>24</v>
      </c>
      <c r="H51" s="114">
        <v>0</v>
      </c>
      <c r="I51" s="114">
        <v>40</v>
      </c>
      <c r="J51" s="30">
        <v>0</v>
      </c>
      <c r="K51" s="114">
        <v>0</v>
      </c>
      <c r="L51" s="114">
        <v>0</v>
      </c>
      <c r="M51" s="114">
        <v>0</v>
      </c>
      <c r="N51" s="114">
        <v>0</v>
      </c>
      <c r="O51" s="114">
        <v>0</v>
      </c>
      <c r="P51" s="30">
        <v>0</v>
      </c>
      <c r="Q51" s="30">
        <v>0</v>
      </c>
      <c r="R51" s="82">
        <v>64</v>
      </c>
      <c r="S51" s="83"/>
      <c r="T51" s="83"/>
    </row>
    <row r="52" spans="1:20" s="94" customFormat="1" ht="18" customHeight="1">
      <c r="A52" s="115" t="s">
        <v>227</v>
      </c>
      <c r="B52" s="116" t="s">
        <v>232</v>
      </c>
      <c r="C52" s="114" t="s">
        <v>244</v>
      </c>
      <c r="D52" s="114">
        <f>E52+F52</f>
        <v>96</v>
      </c>
      <c r="E52" s="114">
        <v>32</v>
      </c>
      <c r="F52" s="30">
        <f t="shared" si="34"/>
        <v>64</v>
      </c>
      <c r="G52" s="93">
        <f t="shared" si="33"/>
        <v>14</v>
      </c>
      <c r="H52" s="114">
        <v>0</v>
      </c>
      <c r="I52" s="114">
        <v>50</v>
      </c>
      <c r="J52" s="114">
        <v>0</v>
      </c>
      <c r="K52" s="114">
        <v>0</v>
      </c>
      <c r="L52" s="114">
        <v>0</v>
      </c>
      <c r="M52" s="114">
        <v>0</v>
      </c>
      <c r="N52" s="114">
        <v>0</v>
      </c>
      <c r="O52" s="114">
        <v>0</v>
      </c>
      <c r="P52" s="114">
        <v>64</v>
      </c>
      <c r="Q52" s="114">
        <v>0</v>
      </c>
      <c r="R52" s="118">
        <v>0</v>
      </c>
      <c r="S52" s="83"/>
      <c r="T52" s="83"/>
    </row>
    <row r="53" spans="1:20" s="111" customFormat="1" ht="36" customHeight="1">
      <c r="A53" s="138" t="s">
        <v>47</v>
      </c>
      <c r="B53" s="139" t="s">
        <v>67</v>
      </c>
      <c r="C53" s="135" t="s">
        <v>245</v>
      </c>
      <c r="D53" s="136">
        <f t="shared" ref="D53:R53" si="35">D54+D59+D63+D67+D72</f>
        <v>3072</v>
      </c>
      <c r="E53" s="136">
        <f t="shared" si="35"/>
        <v>724</v>
      </c>
      <c r="F53" s="136">
        <f t="shared" si="35"/>
        <v>2348</v>
      </c>
      <c r="G53" s="136">
        <f t="shared" si="35"/>
        <v>582</v>
      </c>
      <c r="H53" s="136">
        <f t="shared" si="35"/>
        <v>0</v>
      </c>
      <c r="I53" s="136">
        <f t="shared" si="35"/>
        <v>776</v>
      </c>
      <c r="J53" s="136">
        <f t="shared" si="35"/>
        <v>90</v>
      </c>
      <c r="K53" s="136">
        <f t="shared" si="35"/>
        <v>0</v>
      </c>
      <c r="L53" s="136">
        <f t="shared" si="35"/>
        <v>0</v>
      </c>
      <c r="M53" s="136">
        <f t="shared" si="35"/>
        <v>100</v>
      </c>
      <c r="N53" s="136">
        <f t="shared" si="35"/>
        <v>422</v>
      </c>
      <c r="O53" s="136">
        <f t="shared" si="35"/>
        <v>428</v>
      </c>
      <c r="P53" s="136">
        <f t="shared" si="35"/>
        <v>572</v>
      </c>
      <c r="Q53" s="136">
        <f t="shared" si="35"/>
        <v>484</v>
      </c>
      <c r="R53" s="140">
        <f t="shared" si="35"/>
        <v>342</v>
      </c>
      <c r="S53" s="121"/>
      <c r="T53" s="121"/>
    </row>
    <row r="54" spans="1:20" s="122" customFormat="1" ht="32.25" customHeight="1">
      <c r="A54" s="160" t="s">
        <v>31</v>
      </c>
      <c r="B54" s="161" t="s">
        <v>105</v>
      </c>
      <c r="C54" s="162" t="s">
        <v>78</v>
      </c>
      <c r="D54" s="163">
        <f t="shared" ref="D54:R54" si="36">SUM(D55:D58)</f>
        <v>771</v>
      </c>
      <c r="E54" s="163">
        <f t="shared" si="36"/>
        <v>209</v>
      </c>
      <c r="F54" s="163">
        <f t="shared" si="36"/>
        <v>562</v>
      </c>
      <c r="G54" s="163">
        <f t="shared" si="36"/>
        <v>162</v>
      </c>
      <c r="H54" s="163">
        <f t="shared" si="36"/>
        <v>0</v>
      </c>
      <c r="I54" s="163">
        <f t="shared" ref="I54" si="37">SUM(I55:I58)</f>
        <v>226</v>
      </c>
      <c r="J54" s="163">
        <f t="shared" si="36"/>
        <v>30</v>
      </c>
      <c r="K54" s="163">
        <f t="shared" si="36"/>
        <v>0</v>
      </c>
      <c r="L54" s="163">
        <f t="shared" si="36"/>
        <v>0</v>
      </c>
      <c r="M54" s="163">
        <f t="shared" si="36"/>
        <v>0</v>
      </c>
      <c r="N54" s="163">
        <f t="shared" si="36"/>
        <v>82</v>
      </c>
      <c r="O54" s="163">
        <f t="shared" si="36"/>
        <v>70</v>
      </c>
      <c r="P54" s="163">
        <f t="shared" si="36"/>
        <v>410</v>
      </c>
      <c r="Q54" s="163">
        <f t="shared" si="36"/>
        <v>0</v>
      </c>
      <c r="R54" s="164">
        <f t="shared" si="36"/>
        <v>0</v>
      </c>
      <c r="S54" s="113"/>
      <c r="T54" s="113"/>
    </row>
    <row r="55" spans="1:20" s="109" customFormat="1" ht="18" customHeight="1">
      <c r="A55" s="81" t="s">
        <v>32</v>
      </c>
      <c r="B55" s="104" t="s">
        <v>106</v>
      </c>
      <c r="C55" s="108" t="s">
        <v>239</v>
      </c>
      <c r="D55" s="30">
        <f t="shared" ref="D55:D58" si="38">E55+F55</f>
        <v>411</v>
      </c>
      <c r="E55" s="30">
        <v>137</v>
      </c>
      <c r="F55" s="30">
        <f>K55+L55+M55+N55+O55+P55+Q55+R55</f>
        <v>274</v>
      </c>
      <c r="G55" s="30">
        <f>F55-H55-I55-J55</f>
        <v>84</v>
      </c>
      <c r="H55" s="30">
        <v>0</v>
      </c>
      <c r="I55" s="30">
        <v>160</v>
      </c>
      <c r="J55" s="30">
        <v>30</v>
      </c>
      <c r="K55" s="30">
        <v>0</v>
      </c>
      <c r="L55" s="30">
        <v>0</v>
      </c>
      <c r="M55" s="30">
        <v>0</v>
      </c>
      <c r="N55" s="30">
        <v>82</v>
      </c>
      <c r="O55" s="30">
        <v>70</v>
      </c>
      <c r="P55" s="30">
        <v>122</v>
      </c>
      <c r="Q55" s="30">
        <v>0</v>
      </c>
      <c r="R55" s="82">
        <v>0</v>
      </c>
      <c r="S55" s="119"/>
      <c r="T55" s="119"/>
    </row>
    <row r="56" spans="1:20" s="109" customFormat="1" ht="18" customHeight="1">
      <c r="A56" s="81" t="s">
        <v>224</v>
      </c>
      <c r="B56" s="104" t="s">
        <v>234</v>
      </c>
      <c r="C56" s="30" t="s">
        <v>49</v>
      </c>
      <c r="D56" s="30">
        <f t="shared" ref="D56" si="39">E56+F56</f>
        <v>96</v>
      </c>
      <c r="E56" s="30">
        <v>32</v>
      </c>
      <c r="F56" s="30">
        <f>K56+L56+M56+N56+O56+P56+Q56+R56</f>
        <v>64</v>
      </c>
      <c r="G56" s="30">
        <f t="shared" ref="G56" si="40">F56-H56-I56-J56</f>
        <v>48</v>
      </c>
      <c r="H56" s="30">
        <v>0</v>
      </c>
      <c r="I56" s="30">
        <v>16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64</v>
      </c>
      <c r="Q56" s="30">
        <v>0</v>
      </c>
      <c r="R56" s="82">
        <v>0</v>
      </c>
      <c r="S56" s="119"/>
      <c r="T56" s="119"/>
    </row>
    <row r="57" spans="1:20" s="109" customFormat="1" ht="18" customHeight="1">
      <c r="A57" s="81" t="s">
        <v>292</v>
      </c>
      <c r="B57" s="107" t="s">
        <v>235</v>
      </c>
      <c r="C57" s="114" t="s">
        <v>49</v>
      </c>
      <c r="D57" s="30">
        <f t="shared" ref="D57" si="41">E57+F57</f>
        <v>120</v>
      </c>
      <c r="E57" s="30">
        <v>40</v>
      </c>
      <c r="F57" s="30">
        <f>K57+L57+M57+N57+O57+P57+Q57+R57+S67+T67</f>
        <v>80</v>
      </c>
      <c r="G57" s="30">
        <f>F57-H57-I57-J57</f>
        <v>30</v>
      </c>
      <c r="H57" s="30">
        <v>0</v>
      </c>
      <c r="I57" s="30">
        <v>50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80</v>
      </c>
      <c r="Q57" s="30">
        <v>0</v>
      </c>
      <c r="R57" s="82">
        <v>0</v>
      </c>
      <c r="S57" s="119"/>
      <c r="T57" s="119"/>
    </row>
    <row r="58" spans="1:20" s="109" customFormat="1" ht="18" customHeight="1">
      <c r="A58" s="81" t="s">
        <v>196</v>
      </c>
      <c r="B58" s="107" t="s">
        <v>230</v>
      </c>
      <c r="C58" s="30" t="s">
        <v>49</v>
      </c>
      <c r="D58" s="30">
        <f t="shared" si="38"/>
        <v>144</v>
      </c>
      <c r="E58" s="30">
        <v>0</v>
      </c>
      <c r="F58" s="30">
        <f>K58+L58+M58+N58+O58+P58+Q58+R58</f>
        <v>144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166">
        <v>144</v>
      </c>
      <c r="Q58" s="30">
        <v>0</v>
      </c>
      <c r="R58" s="82">
        <v>0</v>
      </c>
      <c r="S58" s="119"/>
      <c r="T58" s="119"/>
    </row>
    <row r="59" spans="1:20" s="111" customFormat="1" ht="54" customHeight="1">
      <c r="A59" s="160" t="s">
        <v>33</v>
      </c>
      <c r="B59" s="161" t="s">
        <v>205</v>
      </c>
      <c r="C59" s="162" t="s">
        <v>78</v>
      </c>
      <c r="D59" s="163">
        <f t="shared" ref="D59:R59" si="42">SUM(D60:D62)</f>
        <v>633</v>
      </c>
      <c r="E59" s="163">
        <f t="shared" si="42"/>
        <v>151</v>
      </c>
      <c r="F59" s="163">
        <f t="shared" si="42"/>
        <v>482</v>
      </c>
      <c r="G59" s="163">
        <f t="shared" si="42"/>
        <v>122</v>
      </c>
      <c r="H59" s="163">
        <f t="shared" si="42"/>
        <v>0</v>
      </c>
      <c r="I59" s="163">
        <f t="shared" ref="I59" si="43">SUM(I60:I62)</f>
        <v>150</v>
      </c>
      <c r="J59" s="163">
        <f t="shared" si="42"/>
        <v>30</v>
      </c>
      <c r="K59" s="163">
        <f t="shared" si="42"/>
        <v>0</v>
      </c>
      <c r="L59" s="163">
        <f t="shared" si="42"/>
        <v>0</v>
      </c>
      <c r="M59" s="163">
        <f t="shared" si="42"/>
        <v>0</v>
      </c>
      <c r="N59" s="163">
        <f t="shared" si="42"/>
        <v>0</v>
      </c>
      <c r="O59" s="163">
        <f t="shared" si="42"/>
        <v>0</v>
      </c>
      <c r="P59" s="163">
        <f t="shared" si="42"/>
        <v>162</v>
      </c>
      <c r="Q59" s="163">
        <f t="shared" si="42"/>
        <v>320</v>
      </c>
      <c r="R59" s="164">
        <f t="shared" si="42"/>
        <v>0</v>
      </c>
      <c r="S59" s="89"/>
      <c r="T59" s="89"/>
    </row>
    <row r="60" spans="1:20" s="94" customFormat="1" ht="54" customHeight="1">
      <c r="A60" s="81" t="s">
        <v>34</v>
      </c>
      <c r="B60" s="107" t="s">
        <v>107</v>
      </c>
      <c r="C60" s="117" t="s">
        <v>239</v>
      </c>
      <c r="D60" s="30">
        <f t="shared" ref="D60:D62" si="44">E60+F60</f>
        <v>327</v>
      </c>
      <c r="E60" s="30">
        <v>109</v>
      </c>
      <c r="F60" s="30">
        <f>K60+L60+M60+N60+O60+P60+Q60+R60</f>
        <v>218</v>
      </c>
      <c r="G60" s="30">
        <f>F60-H60-I60-J60</f>
        <v>88</v>
      </c>
      <c r="H60" s="30">
        <v>0</v>
      </c>
      <c r="I60" s="30">
        <v>100</v>
      </c>
      <c r="J60" s="30">
        <v>30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12">
        <v>108</v>
      </c>
      <c r="Q60" s="30">
        <v>110</v>
      </c>
      <c r="R60" s="82">
        <v>0</v>
      </c>
      <c r="S60" s="83"/>
      <c r="T60" s="83"/>
    </row>
    <row r="61" spans="1:20" s="120" customFormat="1" ht="36" customHeight="1">
      <c r="A61" s="81" t="s">
        <v>294</v>
      </c>
      <c r="B61" s="107" t="s">
        <v>233</v>
      </c>
      <c r="C61" s="117" t="s">
        <v>62</v>
      </c>
      <c r="D61" s="30">
        <f t="shared" ref="D61" si="45">E61+F61</f>
        <v>126</v>
      </c>
      <c r="E61" s="30">
        <v>42</v>
      </c>
      <c r="F61" s="30">
        <f>K61+L61+M61+N61+O61+P61+Q61+R61</f>
        <v>84</v>
      </c>
      <c r="G61" s="30">
        <f t="shared" ref="G61" si="46">F61-H61-I61-J61</f>
        <v>34</v>
      </c>
      <c r="H61" s="30">
        <v>0</v>
      </c>
      <c r="I61" s="30">
        <v>50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12">
        <v>54</v>
      </c>
      <c r="Q61" s="30">
        <v>30</v>
      </c>
      <c r="R61" s="82">
        <v>0</v>
      </c>
      <c r="S61" s="83"/>
      <c r="T61" s="83"/>
    </row>
    <row r="62" spans="1:20" s="109" customFormat="1" ht="18" customHeight="1">
      <c r="A62" s="81" t="s">
        <v>48</v>
      </c>
      <c r="B62" s="107" t="s">
        <v>230</v>
      </c>
      <c r="C62" s="114" t="s">
        <v>49</v>
      </c>
      <c r="D62" s="30">
        <f t="shared" si="44"/>
        <v>180</v>
      </c>
      <c r="E62" s="30">
        <v>0</v>
      </c>
      <c r="F62" s="30">
        <f>K62+L62+M62+N62+O62+P62+Q62+R62</f>
        <v>180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12">
        <v>0</v>
      </c>
      <c r="Q62" s="166">
        <v>180</v>
      </c>
      <c r="R62" s="82">
        <v>0</v>
      </c>
      <c r="S62" s="119"/>
      <c r="T62" s="119"/>
    </row>
    <row r="63" spans="1:20" s="111" customFormat="1" ht="54" customHeight="1">
      <c r="A63" s="160" t="s">
        <v>35</v>
      </c>
      <c r="B63" s="161" t="s">
        <v>108</v>
      </c>
      <c r="C63" s="162" t="s">
        <v>78</v>
      </c>
      <c r="D63" s="163">
        <f t="shared" ref="D63:R63" si="47">SUM(D64:D66)</f>
        <v>669</v>
      </c>
      <c r="E63" s="163">
        <f t="shared" si="47"/>
        <v>163</v>
      </c>
      <c r="F63" s="163">
        <f t="shared" si="47"/>
        <v>506</v>
      </c>
      <c r="G63" s="163">
        <f t="shared" si="47"/>
        <v>86</v>
      </c>
      <c r="H63" s="163">
        <f t="shared" si="47"/>
        <v>0</v>
      </c>
      <c r="I63" s="163">
        <f t="shared" si="47"/>
        <v>210</v>
      </c>
      <c r="J63" s="163">
        <f t="shared" si="47"/>
        <v>30</v>
      </c>
      <c r="K63" s="163">
        <f t="shared" si="47"/>
        <v>0</v>
      </c>
      <c r="L63" s="163">
        <f t="shared" si="47"/>
        <v>0</v>
      </c>
      <c r="M63" s="163">
        <f t="shared" si="47"/>
        <v>0</v>
      </c>
      <c r="N63" s="163">
        <f t="shared" si="47"/>
        <v>0</v>
      </c>
      <c r="O63" s="163">
        <f t="shared" si="47"/>
        <v>0</v>
      </c>
      <c r="P63" s="163">
        <f t="shared" si="47"/>
        <v>0</v>
      </c>
      <c r="Q63" s="163">
        <f t="shared" si="47"/>
        <v>164</v>
      </c>
      <c r="R63" s="163">
        <f t="shared" si="47"/>
        <v>342</v>
      </c>
      <c r="S63" s="121"/>
      <c r="T63" s="121"/>
    </row>
    <row r="64" spans="1:20" s="109" customFormat="1" ht="36" customHeight="1">
      <c r="A64" s="81" t="s">
        <v>36</v>
      </c>
      <c r="B64" s="107" t="s">
        <v>109</v>
      </c>
      <c r="C64" s="117" t="s">
        <v>223</v>
      </c>
      <c r="D64" s="30">
        <f t="shared" ref="D64:D66" si="48">E64+F64</f>
        <v>393</v>
      </c>
      <c r="E64" s="30">
        <v>131</v>
      </c>
      <c r="F64" s="30">
        <f>K64+L64+M64+N64+O64+P64+Q64+R64+S66+T66</f>
        <v>262</v>
      </c>
      <c r="G64" s="30">
        <f>F64-H64-I64-J64</f>
        <v>72</v>
      </c>
      <c r="H64" s="30">
        <v>0</v>
      </c>
      <c r="I64" s="30">
        <v>160</v>
      </c>
      <c r="J64" s="30">
        <v>30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164</v>
      </c>
      <c r="R64" s="82">
        <v>98</v>
      </c>
      <c r="S64" s="83"/>
      <c r="T64" s="83"/>
    </row>
    <row r="65" spans="1:21" s="94" customFormat="1" ht="15.95" customHeight="1">
      <c r="A65" s="81" t="s">
        <v>293</v>
      </c>
      <c r="B65" s="107" t="s">
        <v>231</v>
      </c>
      <c r="C65" s="117" t="s">
        <v>62</v>
      </c>
      <c r="D65" s="30">
        <f>E65+F65</f>
        <v>96</v>
      </c>
      <c r="E65" s="30">
        <v>32</v>
      </c>
      <c r="F65" s="30">
        <f>K65+L65+M65+N65+O65+P65+Q65+R65</f>
        <v>64</v>
      </c>
      <c r="G65" s="30">
        <f>F65-H65-I65-J65</f>
        <v>14</v>
      </c>
      <c r="H65" s="30">
        <v>0</v>
      </c>
      <c r="I65" s="30">
        <v>50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12">
        <v>0</v>
      </c>
      <c r="Q65" s="12">
        <v>0</v>
      </c>
      <c r="R65" s="82">
        <v>64</v>
      </c>
      <c r="S65" s="83"/>
      <c r="T65" s="83"/>
    </row>
    <row r="66" spans="1:21" s="109" customFormat="1" ht="18" customHeight="1">
      <c r="A66" s="81" t="s">
        <v>80</v>
      </c>
      <c r="B66" s="107" t="s">
        <v>230</v>
      </c>
      <c r="C66" s="114" t="s">
        <v>49</v>
      </c>
      <c r="D66" s="30">
        <f t="shared" si="48"/>
        <v>180</v>
      </c>
      <c r="E66" s="30">
        <v>0</v>
      </c>
      <c r="F66" s="30">
        <f>K66+L66+M66+N66+O66+P66+Q66+R66</f>
        <v>180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167">
        <v>180</v>
      </c>
      <c r="S66" s="83"/>
      <c r="T66" s="83"/>
    </row>
    <row r="67" spans="1:21" s="111" customFormat="1" ht="36" customHeight="1">
      <c r="A67" s="160" t="s">
        <v>81</v>
      </c>
      <c r="B67" s="161" t="s">
        <v>110</v>
      </c>
      <c r="C67" s="162" t="s">
        <v>78</v>
      </c>
      <c r="D67" s="163">
        <f>SUM(D68:D71)</f>
        <v>579</v>
      </c>
      <c r="E67" s="163">
        <f>SUM(E68:E70)</f>
        <v>121</v>
      </c>
      <c r="F67" s="163">
        <f>SUM(F68:F71)</f>
        <v>458</v>
      </c>
      <c r="G67" s="163">
        <f>SUM(G68:G70)</f>
        <v>142</v>
      </c>
      <c r="H67" s="163">
        <f>SUM(H68:H70)</f>
        <v>0</v>
      </c>
      <c r="I67" s="163">
        <f>SUM(I68:I70)</f>
        <v>100</v>
      </c>
      <c r="J67" s="163">
        <f>SUM(J68:J70)</f>
        <v>0</v>
      </c>
      <c r="K67" s="163">
        <f t="shared" ref="K67:O67" si="49">SUM(K68:K71)</f>
        <v>0</v>
      </c>
      <c r="L67" s="163">
        <f t="shared" si="49"/>
        <v>0</v>
      </c>
      <c r="M67" s="163">
        <f t="shared" si="49"/>
        <v>0</v>
      </c>
      <c r="N67" s="163">
        <f t="shared" si="49"/>
        <v>100</v>
      </c>
      <c r="O67" s="163">
        <f t="shared" si="49"/>
        <v>358</v>
      </c>
      <c r="P67" s="163">
        <f t="shared" ref="P67:R67" si="50">SUM(P68:P71)</f>
        <v>0</v>
      </c>
      <c r="Q67" s="163">
        <f t="shared" si="50"/>
        <v>0</v>
      </c>
      <c r="R67" s="163">
        <f t="shared" si="50"/>
        <v>0</v>
      </c>
      <c r="S67" s="121"/>
      <c r="T67" s="121"/>
    </row>
    <row r="68" spans="1:21" s="109" customFormat="1" ht="18" customHeight="1">
      <c r="A68" s="81" t="s">
        <v>82</v>
      </c>
      <c r="B68" s="107" t="s">
        <v>111</v>
      </c>
      <c r="C68" s="117" t="s">
        <v>62</v>
      </c>
      <c r="D68" s="30">
        <f t="shared" ref="D68:D71" si="51">E68+F68</f>
        <v>288</v>
      </c>
      <c r="E68" s="30">
        <v>96</v>
      </c>
      <c r="F68" s="30">
        <f>K68+L68+M68+N68+O68+P68+Q68+R68</f>
        <v>192</v>
      </c>
      <c r="G68" s="30">
        <f>F68-H68-I68-J68</f>
        <v>92</v>
      </c>
      <c r="H68" s="30">
        <v>0</v>
      </c>
      <c r="I68" s="30">
        <v>100</v>
      </c>
      <c r="J68" s="30">
        <v>0</v>
      </c>
      <c r="K68" s="30">
        <v>0</v>
      </c>
      <c r="L68" s="30">
        <v>0</v>
      </c>
      <c r="M68" s="30">
        <v>0</v>
      </c>
      <c r="N68" s="30">
        <v>100</v>
      </c>
      <c r="O68" s="30">
        <v>92</v>
      </c>
      <c r="P68" s="30">
        <v>0</v>
      </c>
      <c r="Q68" s="30">
        <v>0</v>
      </c>
      <c r="R68" s="82">
        <v>0</v>
      </c>
      <c r="S68" s="119"/>
      <c r="T68" s="119"/>
    </row>
    <row r="69" spans="1:21" s="109" customFormat="1" ht="18" customHeight="1">
      <c r="A69" s="81" t="s">
        <v>225</v>
      </c>
      <c r="B69" s="107" t="s">
        <v>228</v>
      </c>
      <c r="C69" s="114" t="s">
        <v>49</v>
      </c>
      <c r="D69" s="30">
        <f>E69+F69</f>
        <v>75</v>
      </c>
      <c r="E69" s="30">
        <v>25</v>
      </c>
      <c r="F69" s="30">
        <f>K69+L69+M69+N69+O69+P69+Q69+R69</f>
        <v>50</v>
      </c>
      <c r="G69" s="30">
        <f>F69-H69-I69-J69</f>
        <v>50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50</v>
      </c>
      <c r="P69" s="30">
        <v>0</v>
      </c>
      <c r="Q69" s="30">
        <v>0</v>
      </c>
      <c r="R69" s="82">
        <v>0</v>
      </c>
      <c r="S69" s="83"/>
      <c r="T69" s="83"/>
    </row>
    <row r="70" spans="1:21" s="109" customFormat="1" ht="18" customHeight="1">
      <c r="A70" s="81" t="s">
        <v>112</v>
      </c>
      <c r="B70" s="107" t="s">
        <v>75</v>
      </c>
      <c r="C70" s="114" t="s">
        <v>49</v>
      </c>
      <c r="D70" s="30">
        <f t="shared" si="51"/>
        <v>36</v>
      </c>
      <c r="E70" s="30">
        <v>0</v>
      </c>
      <c r="F70" s="30">
        <f>K70+L70+M70+N70+O70+P70+Q70+R70+S70+T70</f>
        <v>36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166">
        <v>36</v>
      </c>
      <c r="P70" s="30">
        <v>0</v>
      </c>
      <c r="Q70" s="30">
        <v>0</v>
      </c>
      <c r="R70" s="82">
        <v>0</v>
      </c>
      <c r="S70" s="83"/>
      <c r="T70" s="83"/>
    </row>
    <row r="71" spans="1:21" s="109" customFormat="1" ht="18" customHeight="1">
      <c r="A71" s="81" t="s">
        <v>195</v>
      </c>
      <c r="B71" s="107" t="s">
        <v>230</v>
      </c>
      <c r="C71" s="114" t="s">
        <v>49</v>
      </c>
      <c r="D71" s="30">
        <f t="shared" si="51"/>
        <v>180</v>
      </c>
      <c r="E71" s="30">
        <v>0</v>
      </c>
      <c r="F71" s="30">
        <f>K71+L71+M71+N71+O71+P71+Q71+R71</f>
        <v>180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166">
        <v>180</v>
      </c>
      <c r="P71" s="30">
        <v>0</v>
      </c>
      <c r="Q71" s="30">
        <v>0</v>
      </c>
      <c r="R71" s="82">
        <v>0</v>
      </c>
      <c r="S71" s="83"/>
      <c r="T71" s="83"/>
    </row>
    <row r="72" spans="1:21" s="111" customFormat="1" ht="36" customHeight="1">
      <c r="A72" s="160" t="s">
        <v>83</v>
      </c>
      <c r="B72" s="161" t="s">
        <v>236</v>
      </c>
      <c r="C72" s="162" t="s">
        <v>78</v>
      </c>
      <c r="D72" s="163">
        <f t="shared" ref="D72:R72" si="52">SUM(D73:D75)</f>
        <v>420</v>
      </c>
      <c r="E72" s="163">
        <f t="shared" si="52"/>
        <v>80</v>
      </c>
      <c r="F72" s="163">
        <f t="shared" si="52"/>
        <v>340</v>
      </c>
      <c r="G72" s="163">
        <f t="shared" si="52"/>
        <v>70</v>
      </c>
      <c r="H72" s="163">
        <f t="shared" si="52"/>
        <v>0</v>
      </c>
      <c r="I72" s="163">
        <f t="shared" ref="I72" si="53">SUM(I73:I75)</f>
        <v>90</v>
      </c>
      <c r="J72" s="163">
        <f t="shared" si="52"/>
        <v>0</v>
      </c>
      <c r="K72" s="163">
        <f t="shared" si="52"/>
        <v>0</v>
      </c>
      <c r="L72" s="163">
        <f t="shared" si="52"/>
        <v>0</v>
      </c>
      <c r="M72" s="163">
        <f t="shared" si="52"/>
        <v>100</v>
      </c>
      <c r="N72" s="163">
        <f t="shared" si="52"/>
        <v>240</v>
      </c>
      <c r="O72" s="163">
        <f t="shared" si="52"/>
        <v>0</v>
      </c>
      <c r="P72" s="163">
        <f t="shared" si="52"/>
        <v>0</v>
      </c>
      <c r="Q72" s="163">
        <f t="shared" si="52"/>
        <v>0</v>
      </c>
      <c r="R72" s="164">
        <f t="shared" si="52"/>
        <v>0</v>
      </c>
      <c r="S72" s="89"/>
      <c r="T72" s="89"/>
    </row>
    <row r="73" spans="1:21" s="109" customFormat="1" ht="36" customHeight="1">
      <c r="A73" s="81" t="s">
        <v>84</v>
      </c>
      <c r="B73" s="107" t="s">
        <v>237</v>
      </c>
      <c r="C73" s="108" t="s">
        <v>62</v>
      </c>
      <c r="D73" s="30">
        <f t="shared" ref="D73:D75" si="54">E73+F73</f>
        <v>240</v>
      </c>
      <c r="E73" s="30">
        <v>80</v>
      </c>
      <c r="F73" s="30">
        <f>K73+L73+M73+N73+O73+P73+Q73+R73</f>
        <v>160</v>
      </c>
      <c r="G73" s="30">
        <f>F73-H73-I73-J73</f>
        <v>70</v>
      </c>
      <c r="H73" s="30">
        <v>0</v>
      </c>
      <c r="I73" s="30">
        <v>90</v>
      </c>
      <c r="J73" s="30">
        <v>0</v>
      </c>
      <c r="K73" s="30">
        <v>0</v>
      </c>
      <c r="L73" s="30">
        <v>0</v>
      </c>
      <c r="M73" s="30">
        <v>100</v>
      </c>
      <c r="N73" s="30">
        <v>60</v>
      </c>
      <c r="O73" s="30">
        <v>0</v>
      </c>
      <c r="P73" s="30">
        <v>0</v>
      </c>
      <c r="Q73" s="30">
        <v>0</v>
      </c>
      <c r="R73" s="82">
        <v>0</v>
      </c>
      <c r="S73" s="83"/>
      <c r="T73" s="83"/>
      <c r="U73" s="109" t="s">
        <v>77</v>
      </c>
    </row>
    <row r="74" spans="1:21" s="109" customFormat="1" ht="18" customHeight="1">
      <c r="A74" s="81" t="s">
        <v>197</v>
      </c>
      <c r="B74" s="107" t="s">
        <v>75</v>
      </c>
      <c r="C74" s="108" t="s">
        <v>223</v>
      </c>
      <c r="D74" s="30">
        <f t="shared" si="54"/>
        <v>36</v>
      </c>
      <c r="E74" s="30">
        <v>0</v>
      </c>
      <c r="F74" s="30">
        <f>K74+L74+M74+N74+O74+P74+Q74+R74</f>
        <v>36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166">
        <v>36</v>
      </c>
      <c r="O74" s="30">
        <v>0</v>
      </c>
      <c r="P74" s="30">
        <v>0</v>
      </c>
      <c r="Q74" s="30">
        <v>0</v>
      </c>
      <c r="R74" s="82">
        <v>0</v>
      </c>
      <c r="S74" s="83"/>
      <c r="T74" s="83"/>
    </row>
    <row r="75" spans="1:21" s="109" customFormat="1" ht="18" customHeight="1" thickBot="1">
      <c r="A75" s="81" t="s">
        <v>85</v>
      </c>
      <c r="B75" s="107" t="s">
        <v>230</v>
      </c>
      <c r="C75" s="108" t="s">
        <v>223</v>
      </c>
      <c r="D75" s="30">
        <f t="shared" si="54"/>
        <v>144</v>
      </c>
      <c r="E75" s="30">
        <v>0</v>
      </c>
      <c r="F75" s="30">
        <f>K75+L75+M75+N75+O75+P75+Q75+R75</f>
        <v>144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166">
        <v>144</v>
      </c>
      <c r="O75" s="30">
        <v>0</v>
      </c>
      <c r="P75" s="30">
        <v>0</v>
      </c>
      <c r="Q75" s="30">
        <v>0</v>
      </c>
      <c r="R75" s="82">
        <v>0</v>
      </c>
      <c r="S75" s="83"/>
      <c r="T75" s="83"/>
      <c r="U75" s="109">
        <f>SUM(D58,D62,D66,D70:D71,D74:D75,)/36</f>
        <v>25</v>
      </c>
    </row>
    <row r="76" spans="1:21" ht="18" customHeight="1" thickBot="1">
      <c r="A76" s="141" t="s">
        <v>43</v>
      </c>
      <c r="B76" s="142" t="s">
        <v>229</v>
      </c>
      <c r="C76" s="143" t="s">
        <v>49</v>
      </c>
      <c r="D76" s="144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5"/>
      <c r="R76" s="146" t="s">
        <v>113</v>
      </c>
      <c r="S76" s="47"/>
      <c r="T76" s="45"/>
    </row>
    <row r="77" spans="1:21" ht="18" customHeight="1" thickBot="1">
      <c r="A77" s="147" t="s">
        <v>44</v>
      </c>
      <c r="B77" s="148" t="s">
        <v>0</v>
      </c>
      <c r="C77" s="143"/>
      <c r="D77" s="149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3"/>
      <c r="Q77" s="145"/>
      <c r="R77" s="146" t="s">
        <v>114</v>
      </c>
      <c r="S77" s="47"/>
      <c r="T77" s="45"/>
    </row>
    <row r="78" spans="1:21" ht="16.5" thickBot="1">
      <c r="A78" s="75" t="s">
        <v>1</v>
      </c>
      <c r="B78" s="76"/>
      <c r="C78" s="13"/>
      <c r="D78" s="13">
        <f>D8+D28+D34+D39</f>
        <v>7542</v>
      </c>
      <c r="E78" s="13">
        <f>E8+E28+E34+E39</f>
        <v>2214</v>
      </c>
      <c r="F78" s="13">
        <f>F8+F28+F34+F39</f>
        <v>5328</v>
      </c>
      <c r="G78" s="13">
        <f>G8+G28+G34+G39</f>
        <v>2046</v>
      </c>
      <c r="H78" s="13">
        <f t="shared" ref="H78:I78" si="55">H8+H28+H34+H39</f>
        <v>104</v>
      </c>
      <c r="I78" s="13">
        <f t="shared" si="55"/>
        <v>2188</v>
      </c>
      <c r="J78" s="13">
        <f t="shared" ref="J78:R78" si="56">J8+J28+J34+J39</f>
        <v>240</v>
      </c>
      <c r="K78" s="13">
        <f t="shared" si="56"/>
        <v>612</v>
      </c>
      <c r="L78" s="13">
        <f t="shared" si="56"/>
        <v>792</v>
      </c>
      <c r="M78" s="13">
        <f t="shared" si="56"/>
        <v>576</v>
      </c>
      <c r="N78" s="13">
        <f t="shared" si="56"/>
        <v>828</v>
      </c>
      <c r="O78" s="13">
        <f t="shared" si="56"/>
        <v>576</v>
      </c>
      <c r="P78" s="13">
        <f t="shared" si="56"/>
        <v>828</v>
      </c>
      <c r="Q78" s="13">
        <f t="shared" si="56"/>
        <v>612</v>
      </c>
      <c r="R78" s="37">
        <f t="shared" si="56"/>
        <v>504</v>
      </c>
      <c r="S78" s="46"/>
      <c r="T78" s="46"/>
      <c r="U78">
        <f>SUM(K78:R78)</f>
        <v>5328</v>
      </c>
    </row>
    <row r="79" spans="1:21" ht="30" customHeight="1">
      <c r="A79" s="223" t="s">
        <v>281</v>
      </c>
      <c r="B79" s="224"/>
      <c r="C79" s="224"/>
      <c r="D79" s="224"/>
      <c r="E79" s="225"/>
      <c r="F79" s="184" t="s">
        <v>1</v>
      </c>
      <c r="G79" s="199" t="s">
        <v>221</v>
      </c>
      <c r="H79" s="199"/>
      <c r="I79" s="199"/>
      <c r="J79" s="199"/>
      <c r="K79" s="77">
        <f>SUM(K10:K21,K23:K25,K27)</f>
        <v>612</v>
      </c>
      <c r="L79" s="77">
        <f>SUM(L10:L21,L23:L25,L27)</f>
        <v>792</v>
      </c>
      <c r="M79" s="77">
        <f>SUM(M29:M33,M35:M38,M41:M52,M55:M56,M60:M61,M64:M64,M68:M69,M73)</f>
        <v>576</v>
      </c>
      <c r="N79" s="77">
        <f t="shared" ref="N79:O79" si="57">SUM(N29:N33,N35:N38,N41:N52,N55:N57,N60:N61,N64:N65,N68:N69,N73)</f>
        <v>648</v>
      </c>
      <c r="O79" s="77">
        <f t="shared" si="57"/>
        <v>360</v>
      </c>
      <c r="P79" s="77">
        <f>SUM(P29:P33,P35:P38,P41:P52,P55:P57,P60:P61,P64:P65,P68:P69,P73)</f>
        <v>684</v>
      </c>
      <c r="Q79" s="77">
        <f t="shared" ref="Q79:R79" si="58">SUM(Q29:Q33,Q35:Q38,Q41:Q52,Q55:Q57,Q60:Q61,Q64:Q65,Q68:Q69,Q73)</f>
        <v>432</v>
      </c>
      <c r="R79" s="77">
        <f t="shared" si="58"/>
        <v>324</v>
      </c>
      <c r="S79" s="42"/>
      <c r="T79" s="42"/>
    </row>
    <row r="80" spans="1:21" ht="15" customHeight="1">
      <c r="A80" s="226" t="s">
        <v>0</v>
      </c>
      <c r="B80" s="227"/>
      <c r="C80" s="227"/>
      <c r="D80" s="227"/>
      <c r="E80" s="228"/>
      <c r="F80" s="185"/>
      <c r="G80" s="200" t="s">
        <v>37</v>
      </c>
      <c r="H80" s="200"/>
      <c r="I80" s="200"/>
      <c r="J80" s="200"/>
      <c r="K80" s="88">
        <f t="shared" ref="K80:L80" si="59">SUM(K70,K74)</f>
        <v>0</v>
      </c>
      <c r="L80" s="88">
        <f t="shared" si="59"/>
        <v>0</v>
      </c>
      <c r="M80" s="87">
        <f>SUM(M70,M74)</f>
        <v>0</v>
      </c>
      <c r="N80" s="87">
        <f t="shared" ref="N80:R80" si="60">SUM(N70,N74)</f>
        <v>36</v>
      </c>
      <c r="O80" s="87">
        <f t="shared" si="60"/>
        <v>36</v>
      </c>
      <c r="P80" s="87">
        <f t="shared" si="60"/>
        <v>0</v>
      </c>
      <c r="Q80" s="87">
        <f t="shared" si="60"/>
        <v>0</v>
      </c>
      <c r="R80" s="87">
        <f t="shared" si="60"/>
        <v>0</v>
      </c>
      <c r="S80" s="42"/>
      <c r="T80" s="42"/>
    </row>
    <row r="81" spans="1:21" ht="30" customHeight="1">
      <c r="A81" s="229" t="s">
        <v>68</v>
      </c>
      <c r="B81" s="230"/>
      <c r="C81" s="230"/>
      <c r="D81" s="230"/>
      <c r="E81" s="231"/>
      <c r="F81" s="185"/>
      <c r="G81" s="200" t="s">
        <v>87</v>
      </c>
      <c r="H81" s="200"/>
      <c r="I81" s="200"/>
      <c r="J81" s="200"/>
      <c r="K81" s="123">
        <f t="shared" ref="K81:R81" si="61">SUM(K58,K62,K66,K71,K75)</f>
        <v>0</v>
      </c>
      <c r="L81" s="123">
        <f t="shared" si="61"/>
        <v>0</v>
      </c>
      <c r="M81" s="87">
        <f t="shared" si="61"/>
        <v>0</v>
      </c>
      <c r="N81" s="87">
        <f t="shared" si="61"/>
        <v>144</v>
      </c>
      <c r="O81" s="87">
        <f t="shared" si="61"/>
        <v>180</v>
      </c>
      <c r="P81" s="87">
        <f t="shared" si="61"/>
        <v>144</v>
      </c>
      <c r="Q81" s="87">
        <f t="shared" si="61"/>
        <v>180</v>
      </c>
      <c r="R81" s="87">
        <f t="shared" si="61"/>
        <v>180</v>
      </c>
      <c r="S81" s="43"/>
      <c r="T81" s="43"/>
      <c r="U81" t="s">
        <v>214</v>
      </c>
    </row>
    <row r="82" spans="1:21" ht="15" customHeight="1">
      <c r="A82" s="232" t="s">
        <v>282</v>
      </c>
      <c r="B82" s="233"/>
      <c r="C82" s="233"/>
      <c r="D82" s="233"/>
      <c r="E82" s="234"/>
      <c r="F82" s="185"/>
      <c r="G82" s="198" t="s">
        <v>38</v>
      </c>
      <c r="H82" s="198"/>
      <c r="I82" s="198"/>
      <c r="J82" s="198"/>
      <c r="K82" s="93">
        <v>0</v>
      </c>
      <c r="L82" s="93">
        <v>3</v>
      </c>
      <c r="M82" s="93">
        <v>1</v>
      </c>
      <c r="N82" s="93">
        <v>3</v>
      </c>
      <c r="O82" s="93">
        <v>1</v>
      </c>
      <c r="P82" s="93">
        <v>3</v>
      </c>
      <c r="Q82" s="93">
        <v>1</v>
      </c>
      <c r="R82" s="93">
        <v>2</v>
      </c>
      <c r="S82" s="42"/>
      <c r="T82" s="42"/>
      <c r="U82">
        <f>SUM(K79:R79)/36</f>
        <v>123</v>
      </c>
    </row>
    <row r="83" spans="1:21" ht="15" customHeight="1">
      <c r="A83" s="232" t="s">
        <v>283</v>
      </c>
      <c r="B83" s="233"/>
      <c r="C83" s="233"/>
      <c r="D83" s="233"/>
      <c r="E83" s="234"/>
      <c r="F83" s="185"/>
      <c r="G83" s="198" t="s">
        <v>39</v>
      </c>
      <c r="H83" s="198"/>
      <c r="I83" s="198"/>
      <c r="J83" s="198"/>
      <c r="K83" s="93">
        <v>2</v>
      </c>
      <c r="L83" s="93">
        <v>8</v>
      </c>
      <c r="M83" s="93">
        <v>4</v>
      </c>
      <c r="N83" s="93">
        <v>6</v>
      </c>
      <c r="O83" s="93">
        <v>5</v>
      </c>
      <c r="P83" s="93">
        <v>5</v>
      </c>
      <c r="Q83" s="93">
        <v>4</v>
      </c>
      <c r="R83" s="93">
        <v>6</v>
      </c>
      <c r="S83" s="42"/>
      <c r="T83" s="42"/>
      <c r="U83">
        <f>SUM(K80:R80)/36</f>
        <v>2</v>
      </c>
    </row>
    <row r="84" spans="1:21" ht="15" customHeight="1" thickBot="1">
      <c r="A84" s="221" t="s">
        <v>284</v>
      </c>
      <c r="B84" s="222"/>
      <c r="C84" s="222"/>
      <c r="D84" s="222"/>
      <c r="E84" s="222"/>
      <c r="F84" s="185"/>
      <c r="G84" s="198" t="s">
        <v>40</v>
      </c>
      <c r="H84" s="198"/>
      <c r="I84" s="198"/>
      <c r="J84" s="198"/>
      <c r="K84" s="93">
        <v>1</v>
      </c>
      <c r="L84" s="93">
        <v>0</v>
      </c>
      <c r="M84" s="93">
        <v>0</v>
      </c>
      <c r="N84" s="93">
        <v>1</v>
      </c>
      <c r="O84" s="93">
        <v>0</v>
      </c>
      <c r="P84" s="93">
        <v>1</v>
      </c>
      <c r="Q84" s="93">
        <v>0</v>
      </c>
      <c r="R84" s="93">
        <v>0</v>
      </c>
      <c r="S84" s="42"/>
      <c r="T84" s="42"/>
      <c r="U84">
        <f>SUM(K80:R81)/36</f>
        <v>25</v>
      </c>
    </row>
    <row r="85" spans="1:21">
      <c r="Q85" s="94"/>
      <c r="R85" s="94"/>
      <c r="S85" s="38"/>
      <c r="T85" s="48"/>
      <c r="U85" t="s">
        <v>222</v>
      </c>
    </row>
    <row r="86" spans="1:21">
      <c r="S86" s="48"/>
      <c r="T86" s="48"/>
      <c r="U86" s="78">
        <f>(H78+I78+J78+1044)/(F78+1044)</f>
        <v>0.56120527306967982</v>
      </c>
    </row>
    <row r="87" spans="1:21">
      <c r="S87" s="49"/>
      <c r="T87" s="48"/>
    </row>
    <row r="93" spans="1:21">
      <c r="K93" s="201"/>
      <c r="L93" s="201"/>
      <c r="M93" s="201"/>
      <c r="N93" s="201"/>
      <c r="O93" s="201"/>
      <c r="P93" s="201"/>
      <c r="Q93" s="201"/>
      <c r="R93" s="201"/>
    </row>
    <row r="95" spans="1:21">
      <c r="M95" s="197"/>
      <c r="N95" s="197"/>
      <c r="O95" s="197"/>
      <c r="P95" s="197"/>
      <c r="Q95" s="197"/>
      <c r="R95" s="197"/>
    </row>
  </sheetData>
  <sheetProtection password="CEF7" sheet="1" objects="1" scenarios="1" selectLockedCells="1" selectUnlockedCells="1"/>
  <mergeCells count="52">
    <mergeCell ref="U32:V32"/>
    <mergeCell ref="A84:E84"/>
    <mergeCell ref="A79:E79"/>
    <mergeCell ref="A80:E80"/>
    <mergeCell ref="A81:E81"/>
    <mergeCell ref="A82:E82"/>
    <mergeCell ref="A83:E83"/>
    <mergeCell ref="A1:R1"/>
    <mergeCell ref="Q5:Q6"/>
    <mergeCell ref="R5:R6"/>
    <mergeCell ref="O4:P4"/>
    <mergeCell ref="Q4:R4"/>
    <mergeCell ref="P5:P6"/>
    <mergeCell ref="F5:F6"/>
    <mergeCell ref="M5:M6"/>
    <mergeCell ref="K4:L4"/>
    <mergeCell ref="L5:L6"/>
    <mergeCell ref="M4:N4"/>
    <mergeCell ref="G5:J5"/>
    <mergeCell ref="A3:A6"/>
    <mergeCell ref="B3:B6"/>
    <mergeCell ref="C3:C6"/>
    <mergeCell ref="D4:D6"/>
    <mergeCell ref="O5:O6"/>
    <mergeCell ref="K5:K6"/>
    <mergeCell ref="M95:R95"/>
    <mergeCell ref="G84:J84"/>
    <mergeCell ref="G79:J79"/>
    <mergeCell ref="G80:J80"/>
    <mergeCell ref="Q93:R93"/>
    <mergeCell ref="G82:J82"/>
    <mergeCell ref="G83:J83"/>
    <mergeCell ref="M93:N93"/>
    <mergeCell ref="K93:L93"/>
    <mergeCell ref="O93:P93"/>
    <mergeCell ref="G81:J81"/>
    <mergeCell ref="E4:E6"/>
    <mergeCell ref="K3:R3"/>
    <mergeCell ref="N5:N6"/>
    <mergeCell ref="F79:F84"/>
    <mergeCell ref="U22:V22"/>
    <mergeCell ref="U9:V9"/>
    <mergeCell ref="D3:J3"/>
    <mergeCell ref="F4:J4"/>
    <mergeCell ref="U28:V28"/>
    <mergeCell ref="U30:V30"/>
    <mergeCell ref="U33:V33"/>
    <mergeCell ref="U26:V26"/>
    <mergeCell ref="S4:T4"/>
    <mergeCell ref="S5:S6"/>
    <mergeCell ref="T5:T6"/>
    <mergeCell ref="U8:V8"/>
  </mergeCells>
  <phoneticPr fontId="2" type="noConversion"/>
  <conditionalFormatting sqref="U29:W29 U31:X31">
    <cfRule type="cellIs" dxfId="3" priority="7" stopIfTrue="1" operator="notEqual">
      <formula>36</formula>
    </cfRule>
  </conditionalFormatting>
  <conditionalFormatting sqref="F78">
    <cfRule type="cellIs" dxfId="2" priority="5" operator="notEqual">
      <formula>5328</formula>
    </cfRule>
  </conditionalFormatting>
  <conditionalFormatting sqref="D78">
    <cfRule type="cellIs" dxfId="1" priority="2" operator="notEqual">
      <formula>7542</formula>
    </cfRule>
  </conditionalFormatting>
  <conditionalFormatting sqref="U86">
    <cfRule type="cellIs" dxfId="0" priority="1" operator="notBetween">
      <formula>0.5</formula>
      <formula>0.6</formula>
    </cfRule>
  </conditionalFormatting>
  <printOptions horizontalCentered="1"/>
  <pageMargins left="0.19685039370078741" right="0.19685039370078741" top="0.19685039370078741" bottom="0.19685039370078741" header="0" footer="0"/>
  <pageSetup paperSize="9" scale="56" fitToHeight="2" orientation="landscape" horizontalDpi="4294967294" r:id="rId1"/>
  <headerFooter alignWithMargins="0"/>
  <rowBreaks count="2" manualBreakCount="2">
    <brk id="33" min="1" max="17" man="1"/>
    <brk id="58" min="1" max="17" man="1"/>
  </rowBreaks>
  <colBreaks count="1" manualBreakCount="1"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L24"/>
  <sheetViews>
    <sheetView zoomScale="70" zoomScaleNormal="70" workbookViewId="0">
      <selection activeCell="A2" sqref="A2"/>
    </sheetView>
  </sheetViews>
  <sheetFormatPr defaultRowHeight="12.75"/>
  <cols>
    <col min="1" max="1" width="3.7109375" customWidth="1"/>
    <col min="2" max="53" width="3.28515625" customWidth="1"/>
    <col min="54" max="54" width="5.7109375" customWidth="1"/>
    <col min="55" max="56" width="8.7109375" customWidth="1"/>
    <col min="57" max="57" width="6.7109375" customWidth="1"/>
    <col min="58" max="59" width="7.7109375" customWidth="1"/>
    <col min="60" max="60" width="6.7109375" customWidth="1"/>
    <col min="61" max="64" width="5.7109375" customWidth="1"/>
  </cols>
  <sheetData>
    <row r="1" spans="1:64" ht="18">
      <c r="A1" s="289" t="s">
        <v>115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89"/>
      <c r="AN1" s="289"/>
      <c r="AO1" s="289"/>
      <c r="AP1" s="289"/>
      <c r="AQ1" s="289"/>
      <c r="AR1" s="289"/>
      <c r="AS1" s="289"/>
      <c r="AT1" s="289"/>
      <c r="AU1" s="289"/>
      <c r="AV1" s="289"/>
      <c r="AW1" s="289"/>
      <c r="AX1" s="289"/>
      <c r="AY1" s="289"/>
      <c r="AZ1" s="289"/>
      <c r="BA1" s="289"/>
      <c r="BB1" s="289" t="s">
        <v>116</v>
      </c>
      <c r="BC1" s="289"/>
      <c r="BD1" s="289"/>
      <c r="BE1" s="289"/>
      <c r="BF1" s="289"/>
      <c r="BG1" s="289"/>
      <c r="BH1" s="289"/>
      <c r="BI1" s="289"/>
      <c r="BJ1" s="289"/>
      <c r="BK1" s="289"/>
      <c r="BL1" s="289"/>
    </row>
    <row r="2" spans="1:64">
      <c r="A2" s="51"/>
      <c r="B2" s="51"/>
      <c r="C2" s="51"/>
      <c r="D2" s="51"/>
      <c r="E2" s="51"/>
      <c r="F2" s="52"/>
      <c r="G2" s="53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64">
      <c r="A3" s="51"/>
      <c r="B3" s="51"/>
      <c r="C3" s="51"/>
      <c r="D3" s="51"/>
      <c r="E3" s="51"/>
      <c r="F3" s="52"/>
      <c r="G3" s="53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64" ht="39.950000000000003" customHeight="1">
      <c r="A4" s="290" t="s">
        <v>117</v>
      </c>
      <c r="B4" s="276" t="s">
        <v>118</v>
      </c>
      <c r="C4" s="293"/>
      <c r="D4" s="293"/>
      <c r="E4" s="294"/>
      <c r="F4" s="264" t="s">
        <v>119</v>
      </c>
      <c r="G4" s="287" t="s">
        <v>120</v>
      </c>
      <c r="H4" s="287"/>
      <c r="I4" s="287"/>
      <c r="J4" s="264" t="s">
        <v>121</v>
      </c>
      <c r="K4" s="287" t="s">
        <v>122</v>
      </c>
      <c r="L4" s="287"/>
      <c r="M4" s="287"/>
      <c r="N4" s="264" t="s">
        <v>123</v>
      </c>
      <c r="O4" s="287" t="s">
        <v>124</v>
      </c>
      <c r="P4" s="287"/>
      <c r="Q4" s="287"/>
      <c r="R4" s="287"/>
      <c r="S4" s="264" t="s">
        <v>125</v>
      </c>
      <c r="T4" s="287" t="s">
        <v>126</v>
      </c>
      <c r="U4" s="287"/>
      <c r="V4" s="287"/>
      <c r="W4" s="264" t="s">
        <v>127</v>
      </c>
      <c r="X4" s="287" t="s">
        <v>128</v>
      </c>
      <c r="Y4" s="287"/>
      <c r="Z4" s="287"/>
      <c r="AA4" s="264" t="s">
        <v>129</v>
      </c>
      <c r="AB4" s="287" t="s">
        <v>130</v>
      </c>
      <c r="AC4" s="287"/>
      <c r="AD4" s="287"/>
      <c r="AE4" s="287"/>
      <c r="AF4" s="264" t="s">
        <v>131</v>
      </c>
      <c r="AG4" s="287" t="s">
        <v>132</v>
      </c>
      <c r="AH4" s="287"/>
      <c r="AI4" s="287"/>
      <c r="AJ4" s="264" t="s">
        <v>133</v>
      </c>
      <c r="AK4" s="276" t="s">
        <v>134</v>
      </c>
      <c r="AL4" s="277"/>
      <c r="AM4" s="277"/>
      <c r="AN4" s="288"/>
      <c r="AO4" s="287" t="s">
        <v>135</v>
      </c>
      <c r="AP4" s="287"/>
      <c r="AQ4" s="287"/>
      <c r="AR4" s="287"/>
      <c r="AS4" s="264" t="s">
        <v>136</v>
      </c>
      <c r="AT4" s="276" t="s">
        <v>137</v>
      </c>
      <c r="AU4" s="277"/>
      <c r="AV4" s="277"/>
      <c r="AW4" s="264" t="s">
        <v>138</v>
      </c>
      <c r="AX4" s="276" t="s">
        <v>139</v>
      </c>
      <c r="AY4" s="277"/>
      <c r="AZ4" s="277"/>
      <c r="BA4" s="277"/>
      <c r="BB4" s="279" t="s">
        <v>117</v>
      </c>
      <c r="BC4" s="281" t="s">
        <v>140</v>
      </c>
      <c r="BD4" s="282"/>
      <c r="BE4" s="285" t="s">
        <v>141</v>
      </c>
      <c r="BF4" s="286"/>
      <c r="BG4" s="286"/>
      <c r="BH4" s="286"/>
      <c r="BI4" s="266" t="s">
        <v>142</v>
      </c>
      <c r="BJ4" s="269" t="s">
        <v>143</v>
      </c>
      <c r="BK4" s="272" t="s">
        <v>144</v>
      </c>
      <c r="BL4" s="272" t="s">
        <v>145</v>
      </c>
    </row>
    <row r="5" spans="1:64" ht="30" customHeight="1">
      <c r="A5" s="291"/>
      <c r="B5" s="264" t="s">
        <v>146</v>
      </c>
      <c r="C5" s="264" t="s">
        <v>147</v>
      </c>
      <c r="D5" s="264" t="s">
        <v>148</v>
      </c>
      <c r="E5" s="264" t="s">
        <v>149</v>
      </c>
      <c r="F5" s="278"/>
      <c r="G5" s="264" t="s">
        <v>150</v>
      </c>
      <c r="H5" s="264" t="s">
        <v>151</v>
      </c>
      <c r="I5" s="264" t="s">
        <v>152</v>
      </c>
      <c r="J5" s="278"/>
      <c r="K5" s="264" t="s">
        <v>153</v>
      </c>
      <c r="L5" s="264" t="s">
        <v>154</v>
      </c>
      <c r="M5" s="264" t="s">
        <v>155</v>
      </c>
      <c r="N5" s="278"/>
      <c r="O5" s="264" t="s">
        <v>146</v>
      </c>
      <c r="P5" s="264" t="s">
        <v>147</v>
      </c>
      <c r="Q5" s="264" t="s">
        <v>148</v>
      </c>
      <c r="R5" s="264" t="s">
        <v>149</v>
      </c>
      <c r="S5" s="278"/>
      <c r="T5" s="264" t="s">
        <v>156</v>
      </c>
      <c r="U5" s="264" t="s">
        <v>157</v>
      </c>
      <c r="V5" s="264" t="s">
        <v>158</v>
      </c>
      <c r="W5" s="278"/>
      <c r="X5" s="264" t="s">
        <v>159</v>
      </c>
      <c r="Y5" s="264" t="s">
        <v>160</v>
      </c>
      <c r="Z5" s="264" t="s">
        <v>161</v>
      </c>
      <c r="AA5" s="278"/>
      <c r="AB5" s="264" t="s">
        <v>159</v>
      </c>
      <c r="AC5" s="264" t="s">
        <v>160</v>
      </c>
      <c r="AD5" s="264" t="s">
        <v>161</v>
      </c>
      <c r="AE5" s="264" t="s">
        <v>162</v>
      </c>
      <c r="AF5" s="278"/>
      <c r="AG5" s="264" t="s">
        <v>150</v>
      </c>
      <c r="AH5" s="264" t="s">
        <v>151</v>
      </c>
      <c r="AI5" s="264" t="s">
        <v>152</v>
      </c>
      <c r="AJ5" s="278"/>
      <c r="AK5" s="264" t="s">
        <v>163</v>
      </c>
      <c r="AL5" s="264" t="s">
        <v>164</v>
      </c>
      <c r="AM5" s="264" t="s">
        <v>165</v>
      </c>
      <c r="AN5" s="264" t="s">
        <v>166</v>
      </c>
      <c r="AO5" s="264" t="s">
        <v>146</v>
      </c>
      <c r="AP5" s="264" t="s">
        <v>147</v>
      </c>
      <c r="AQ5" s="264" t="s">
        <v>148</v>
      </c>
      <c r="AR5" s="264" t="s">
        <v>149</v>
      </c>
      <c r="AS5" s="278"/>
      <c r="AT5" s="264" t="s">
        <v>150</v>
      </c>
      <c r="AU5" s="264" t="s">
        <v>151</v>
      </c>
      <c r="AV5" s="264" t="s">
        <v>152</v>
      </c>
      <c r="AW5" s="278"/>
      <c r="AX5" s="264" t="s">
        <v>167</v>
      </c>
      <c r="AY5" s="264" t="s">
        <v>168</v>
      </c>
      <c r="AZ5" s="264" t="s">
        <v>169</v>
      </c>
      <c r="BA5" s="264" t="s">
        <v>170</v>
      </c>
      <c r="BB5" s="280"/>
      <c r="BC5" s="283"/>
      <c r="BD5" s="284"/>
      <c r="BE5" s="273" t="s">
        <v>171</v>
      </c>
      <c r="BF5" s="259" t="s">
        <v>172</v>
      </c>
      <c r="BG5" s="259"/>
      <c r="BH5" s="260" t="s">
        <v>173</v>
      </c>
      <c r="BI5" s="267"/>
      <c r="BJ5" s="270"/>
      <c r="BK5" s="272"/>
      <c r="BL5" s="272"/>
    </row>
    <row r="6" spans="1:64" ht="57.95" customHeight="1">
      <c r="A6" s="291"/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265"/>
      <c r="AC6" s="265"/>
      <c r="AD6" s="265"/>
      <c r="AE6" s="265"/>
      <c r="AF6" s="265"/>
      <c r="AG6" s="265"/>
      <c r="AH6" s="265"/>
      <c r="AI6" s="265"/>
      <c r="AJ6" s="265"/>
      <c r="AK6" s="265"/>
      <c r="AL6" s="265"/>
      <c r="AM6" s="265"/>
      <c r="AN6" s="265"/>
      <c r="AO6" s="265"/>
      <c r="AP6" s="265"/>
      <c r="AQ6" s="265"/>
      <c r="AR6" s="265"/>
      <c r="AS6" s="265"/>
      <c r="AT6" s="265"/>
      <c r="AU6" s="265"/>
      <c r="AV6" s="265"/>
      <c r="AW6" s="265"/>
      <c r="AX6" s="265"/>
      <c r="AY6" s="265"/>
      <c r="AZ6" s="265"/>
      <c r="BA6" s="265"/>
      <c r="BB6" s="280"/>
      <c r="BC6" s="261" t="s">
        <v>174</v>
      </c>
      <c r="BD6" s="262"/>
      <c r="BE6" s="274"/>
      <c r="BF6" s="263" t="s">
        <v>175</v>
      </c>
      <c r="BG6" s="263" t="s">
        <v>176</v>
      </c>
      <c r="BH6" s="260"/>
      <c r="BI6" s="267"/>
      <c r="BJ6" s="270"/>
      <c r="BK6" s="272"/>
      <c r="BL6" s="272"/>
    </row>
    <row r="7" spans="1:64" ht="23.1" customHeight="1">
      <c r="A7" s="292"/>
      <c r="B7" s="54">
        <v>1</v>
      </c>
      <c r="C7" s="54">
        <v>2</v>
      </c>
      <c r="D7" s="54">
        <v>3</v>
      </c>
      <c r="E7" s="54">
        <v>4</v>
      </c>
      <c r="F7" s="54">
        <v>5</v>
      </c>
      <c r="G7" s="54">
        <v>6</v>
      </c>
      <c r="H7" s="54">
        <v>7</v>
      </c>
      <c r="I7" s="54">
        <v>8</v>
      </c>
      <c r="J7" s="54">
        <v>9</v>
      </c>
      <c r="K7" s="54">
        <v>10</v>
      </c>
      <c r="L7" s="54">
        <v>11</v>
      </c>
      <c r="M7" s="54">
        <v>12</v>
      </c>
      <c r="N7" s="54">
        <v>13</v>
      </c>
      <c r="O7" s="54">
        <v>14</v>
      </c>
      <c r="P7" s="54">
        <v>15</v>
      </c>
      <c r="Q7" s="54">
        <v>16</v>
      </c>
      <c r="R7" s="54">
        <v>17</v>
      </c>
      <c r="S7" s="54">
        <v>18</v>
      </c>
      <c r="T7" s="54">
        <v>19</v>
      </c>
      <c r="U7" s="54">
        <v>20</v>
      </c>
      <c r="V7" s="54">
        <v>21</v>
      </c>
      <c r="W7" s="54">
        <v>22</v>
      </c>
      <c r="X7" s="54">
        <v>23</v>
      </c>
      <c r="Y7" s="54">
        <v>24</v>
      </c>
      <c r="Z7" s="54">
        <v>25</v>
      </c>
      <c r="AA7" s="54">
        <v>26</v>
      </c>
      <c r="AB7" s="54">
        <v>27</v>
      </c>
      <c r="AC7" s="54">
        <v>28</v>
      </c>
      <c r="AD7" s="54">
        <v>29</v>
      </c>
      <c r="AE7" s="54">
        <v>30</v>
      </c>
      <c r="AF7" s="54">
        <v>31</v>
      </c>
      <c r="AG7" s="54">
        <v>32</v>
      </c>
      <c r="AH7" s="54">
        <v>33</v>
      </c>
      <c r="AI7" s="54">
        <v>34</v>
      </c>
      <c r="AJ7" s="54">
        <v>35</v>
      </c>
      <c r="AK7" s="54">
        <v>36</v>
      </c>
      <c r="AL7" s="54">
        <v>37</v>
      </c>
      <c r="AM7" s="54">
        <v>38</v>
      </c>
      <c r="AN7" s="54">
        <v>39</v>
      </c>
      <c r="AO7" s="54">
        <v>40</v>
      </c>
      <c r="AP7" s="54">
        <v>41</v>
      </c>
      <c r="AQ7" s="54">
        <v>42</v>
      </c>
      <c r="AR7" s="54">
        <v>43</v>
      </c>
      <c r="AS7" s="54">
        <v>44</v>
      </c>
      <c r="AT7" s="54">
        <v>45</v>
      </c>
      <c r="AU7" s="54">
        <v>46</v>
      </c>
      <c r="AV7" s="54">
        <v>47</v>
      </c>
      <c r="AW7" s="54">
        <v>48</v>
      </c>
      <c r="AX7" s="54">
        <v>49</v>
      </c>
      <c r="AY7" s="54">
        <v>50</v>
      </c>
      <c r="AZ7" s="54">
        <v>51</v>
      </c>
      <c r="BA7" s="55">
        <v>52</v>
      </c>
      <c r="BB7" s="280"/>
      <c r="BC7" s="56" t="s">
        <v>177</v>
      </c>
      <c r="BD7" s="57" t="s">
        <v>178</v>
      </c>
      <c r="BE7" s="275"/>
      <c r="BF7" s="263"/>
      <c r="BG7" s="263"/>
      <c r="BH7" s="260"/>
      <c r="BI7" s="268"/>
      <c r="BJ7" s="271"/>
      <c r="BK7" s="272"/>
      <c r="BL7" s="272"/>
    </row>
    <row r="8" spans="1:64">
      <c r="A8" s="253" t="s">
        <v>179</v>
      </c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 t="s">
        <v>189</v>
      </c>
      <c r="T8" s="239" t="s">
        <v>189</v>
      </c>
      <c r="U8" s="239"/>
      <c r="V8" s="257"/>
      <c r="W8" s="257"/>
      <c r="X8" s="239"/>
      <c r="Y8" s="239"/>
      <c r="Z8" s="239"/>
      <c r="AA8" s="257"/>
      <c r="AB8" s="257"/>
      <c r="AC8" s="257"/>
      <c r="AD8" s="239"/>
      <c r="AE8" s="239"/>
      <c r="AF8" s="239"/>
      <c r="AG8" s="239"/>
      <c r="AH8" s="239"/>
      <c r="AI8" s="257"/>
      <c r="AJ8" s="239"/>
      <c r="AK8" s="257"/>
      <c r="AL8" s="257"/>
      <c r="AM8" s="257"/>
      <c r="AN8" s="257"/>
      <c r="AO8" s="239"/>
      <c r="AP8" s="239"/>
      <c r="AQ8" s="255" t="s">
        <v>185</v>
      </c>
      <c r="AR8" s="255" t="s">
        <v>185</v>
      </c>
      <c r="AS8" s="239" t="s">
        <v>189</v>
      </c>
      <c r="AT8" s="255" t="s">
        <v>189</v>
      </c>
      <c r="AU8" s="255" t="s">
        <v>189</v>
      </c>
      <c r="AV8" s="255" t="s">
        <v>189</v>
      </c>
      <c r="AW8" s="255" t="s">
        <v>189</v>
      </c>
      <c r="AX8" s="255" t="s">
        <v>189</v>
      </c>
      <c r="AY8" s="255" t="s">
        <v>189</v>
      </c>
      <c r="AZ8" s="255" t="s">
        <v>189</v>
      </c>
      <c r="BA8" s="255" t="s">
        <v>189</v>
      </c>
      <c r="BB8" s="253" t="s">
        <v>179</v>
      </c>
      <c r="BC8" s="251">
        <v>39</v>
      </c>
      <c r="BD8" s="243">
        <f>BC8*36</f>
        <v>1404</v>
      </c>
      <c r="BE8" s="251">
        <v>0</v>
      </c>
      <c r="BF8" s="243">
        <v>0</v>
      </c>
      <c r="BG8" s="243">
        <v>0</v>
      </c>
      <c r="BH8" s="243">
        <v>0</v>
      </c>
      <c r="BI8" s="243">
        <v>2</v>
      </c>
      <c r="BJ8" s="243">
        <v>0</v>
      </c>
      <c r="BK8" s="243">
        <v>11</v>
      </c>
      <c r="BL8" s="248">
        <f>SUM(BC8,BE8:BK9)</f>
        <v>52</v>
      </c>
    </row>
    <row r="9" spans="1:64">
      <c r="A9" s="254"/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56"/>
      <c r="W9" s="256"/>
      <c r="X9" s="240"/>
      <c r="Y9" s="240"/>
      <c r="Z9" s="240"/>
      <c r="AA9" s="256"/>
      <c r="AB9" s="256"/>
      <c r="AC9" s="256"/>
      <c r="AD9" s="240"/>
      <c r="AE9" s="240"/>
      <c r="AF9" s="240"/>
      <c r="AG9" s="240"/>
      <c r="AH9" s="240"/>
      <c r="AI9" s="256"/>
      <c r="AJ9" s="240"/>
      <c r="AK9" s="256"/>
      <c r="AL9" s="256"/>
      <c r="AM9" s="256"/>
      <c r="AN9" s="256"/>
      <c r="AO9" s="240"/>
      <c r="AP9" s="240"/>
      <c r="AQ9" s="258"/>
      <c r="AR9" s="258"/>
      <c r="AS9" s="240"/>
      <c r="AT9" s="256"/>
      <c r="AU9" s="256"/>
      <c r="AV9" s="256"/>
      <c r="AW9" s="256"/>
      <c r="AX9" s="256"/>
      <c r="AY9" s="256"/>
      <c r="AZ9" s="256"/>
      <c r="BA9" s="256"/>
      <c r="BB9" s="254"/>
      <c r="BC9" s="252"/>
      <c r="BD9" s="244"/>
      <c r="BE9" s="252"/>
      <c r="BF9" s="244"/>
      <c r="BG9" s="244"/>
      <c r="BH9" s="244"/>
      <c r="BI9" s="244"/>
      <c r="BJ9" s="244"/>
      <c r="BK9" s="244"/>
      <c r="BL9" s="249"/>
    </row>
    <row r="10" spans="1:64">
      <c r="A10" s="253" t="s">
        <v>180</v>
      </c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124"/>
      <c r="S10" s="239" t="s">
        <v>189</v>
      </c>
      <c r="T10" s="239" t="s">
        <v>189</v>
      </c>
      <c r="U10" s="239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239"/>
      <c r="AG10" s="239"/>
      <c r="AH10" s="239"/>
      <c r="AI10" s="239"/>
      <c r="AJ10" s="239"/>
      <c r="AK10" s="239"/>
      <c r="AL10" s="124"/>
      <c r="AM10" s="239" t="s">
        <v>185</v>
      </c>
      <c r="AN10" s="239" t="s">
        <v>187</v>
      </c>
      <c r="AO10" s="255" t="s">
        <v>209</v>
      </c>
      <c r="AP10" s="255" t="s">
        <v>209</v>
      </c>
      <c r="AQ10" s="255" t="s">
        <v>209</v>
      </c>
      <c r="AR10" s="255" t="s">
        <v>209</v>
      </c>
      <c r="AS10" s="239" t="s">
        <v>189</v>
      </c>
      <c r="AT10" s="255" t="s">
        <v>189</v>
      </c>
      <c r="AU10" s="255" t="s">
        <v>189</v>
      </c>
      <c r="AV10" s="255" t="s">
        <v>189</v>
      </c>
      <c r="AW10" s="255" t="s">
        <v>189</v>
      </c>
      <c r="AX10" s="255" t="s">
        <v>189</v>
      </c>
      <c r="AY10" s="255" t="s">
        <v>189</v>
      </c>
      <c r="AZ10" s="255" t="s">
        <v>189</v>
      </c>
      <c r="BA10" s="255" t="s">
        <v>189</v>
      </c>
      <c r="BB10" s="253" t="s">
        <v>180</v>
      </c>
      <c r="BC10" s="251">
        <v>34</v>
      </c>
      <c r="BD10" s="243">
        <f t="shared" ref="BD10" si="0">BC10*36</f>
        <v>1224</v>
      </c>
      <c r="BE10" s="243">
        <v>1</v>
      </c>
      <c r="BF10" s="243">
        <v>4</v>
      </c>
      <c r="BG10" s="243">
        <v>0</v>
      </c>
      <c r="BH10" s="243">
        <v>0</v>
      </c>
      <c r="BI10" s="243">
        <v>2</v>
      </c>
      <c r="BJ10" s="243">
        <v>0</v>
      </c>
      <c r="BK10" s="243">
        <v>11</v>
      </c>
      <c r="BL10" s="248">
        <f>SUM(BC10,BE10:BK11)</f>
        <v>52</v>
      </c>
    </row>
    <row r="11" spans="1:64">
      <c r="A11" s="254"/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7"/>
      <c r="P11" s="247"/>
      <c r="Q11" s="247"/>
      <c r="R11" s="125" t="s">
        <v>185</v>
      </c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0"/>
      <c r="AI11" s="240"/>
      <c r="AJ11" s="240"/>
      <c r="AK11" s="240"/>
      <c r="AL11" s="125" t="s">
        <v>185</v>
      </c>
      <c r="AM11" s="247"/>
      <c r="AN11" s="240"/>
      <c r="AO11" s="256"/>
      <c r="AP11" s="256"/>
      <c r="AQ11" s="256"/>
      <c r="AR11" s="256"/>
      <c r="AS11" s="240"/>
      <c r="AT11" s="256"/>
      <c r="AU11" s="256"/>
      <c r="AV11" s="256"/>
      <c r="AW11" s="256"/>
      <c r="AX11" s="256"/>
      <c r="AY11" s="256"/>
      <c r="AZ11" s="256"/>
      <c r="BA11" s="256"/>
      <c r="BB11" s="254"/>
      <c r="BC11" s="252"/>
      <c r="BD11" s="244"/>
      <c r="BE11" s="244"/>
      <c r="BF11" s="244"/>
      <c r="BG11" s="244"/>
      <c r="BH11" s="244"/>
      <c r="BI11" s="244"/>
      <c r="BJ11" s="244"/>
      <c r="BK11" s="244"/>
      <c r="BL11" s="249"/>
    </row>
    <row r="12" spans="1:64">
      <c r="A12" s="253" t="s">
        <v>181</v>
      </c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124"/>
      <c r="M12" s="239" t="s">
        <v>187</v>
      </c>
      <c r="N12" s="239" t="s">
        <v>209</v>
      </c>
      <c r="O12" s="239" t="s">
        <v>209</v>
      </c>
      <c r="P12" s="239" t="s">
        <v>209</v>
      </c>
      <c r="Q12" s="239" t="s">
        <v>209</v>
      </c>
      <c r="R12" s="239" t="s">
        <v>209</v>
      </c>
      <c r="S12" s="239" t="s">
        <v>189</v>
      </c>
      <c r="T12" s="239" t="s">
        <v>189</v>
      </c>
      <c r="U12" s="239"/>
      <c r="V12" s="239"/>
      <c r="W12" s="239"/>
      <c r="X12" s="239"/>
      <c r="Y12" s="239"/>
      <c r="Z12" s="239"/>
      <c r="AA12" s="239"/>
      <c r="AB12" s="239"/>
      <c r="AC12" s="239"/>
      <c r="AD12" s="239"/>
      <c r="AE12" s="239"/>
      <c r="AF12" s="239"/>
      <c r="AG12" s="239"/>
      <c r="AH12" s="239"/>
      <c r="AI12" s="239"/>
      <c r="AJ12" s="239"/>
      <c r="AK12" s="239"/>
      <c r="AL12" s="239"/>
      <c r="AM12" s="239"/>
      <c r="AN12" s="124"/>
      <c r="AO12" s="239" t="s">
        <v>185</v>
      </c>
      <c r="AP12" s="255" t="s">
        <v>209</v>
      </c>
      <c r="AQ12" s="239" t="s">
        <v>209</v>
      </c>
      <c r="AR12" s="239" t="s">
        <v>209</v>
      </c>
      <c r="AS12" s="255" t="s">
        <v>209</v>
      </c>
      <c r="AT12" s="255" t="s">
        <v>189</v>
      </c>
      <c r="AU12" s="255" t="s">
        <v>189</v>
      </c>
      <c r="AV12" s="255" t="s">
        <v>189</v>
      </c>
      <c r="AW12" s="255" t="s">
        <v>189</v>
      </c>
      <c r="AX12" s="255" t="s">
        <v>189</v>
      </c>
      <c r="AY12" s="255" t="s">
        <v>189</v>
      </c>
      <c r="AZ12" s="255" t="s">
        <v>189</v>
      </c>
      <c r="BA12" s="255" t="s">
        <v>189</v>
      </c>
      <c r="BB12" s="253" t="s">
        <v>181</v>
      </c>
      <c r="BC12" s="251">
        <v>30</v>
      </c>
      <c r="BD12" s="243">
        <f t="shared" ref="BD12" si="1">BC12*36</f>
        <v>1080</v>
      </c>
      <c r="BE12" s="243">
        <v>1</v>
      </c>
      <c r="BF12" s="243">
        <v>9</v>
      </c>
      <c r="BG12" s="243">
        <v>0</v>
      </c>
      <c r="BH12" s="243">
        <v>0</v>
      </c>
      <c r="BI12" s="243">
        <v>2</v>
      </c>
      <c r="BJ12" s="243">
        <v>0</v>
      </c>
      <c r="BK12" s="243">
        <v>10</v>
      </c>
      <c r="BL12" s="248">
        <f t="shared" ref="BL12" si="2">SUM(BC12,BE12:BK13)</f>
        <v>52</v>
      </c>
    </row>
    <row r="13" spans="1:64">
      <c r="A13" s="254"/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125" t="s">
        <v>185</v>
      </c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0"/>
      <c r="AI13" s="240"/>
      <c r="AJ13" s="240"/>
      <c r="AK13" s="240"/>
      <c r="AL13" s="240"/>
      <c r="AM13" s="240"/>
      <c r="AN13" s="125" t="s">
        <v>185</v>
      </c>
      <c r="AO13" s="247"/>
      <c r="AP13" s="256"/>
      <c r="AQ13" s="240"/>
      <c r="AR13" s="240"/>
      <c r="AS13" s="256"/>
      <c r="AT13" s="256"/>
      <c r="AU13" s="256"/>
      <c r="AV13" s="256"/>
      <c r="AW13" s="256"/>
      <c r="AX13" s="256"/>
      <c r="AY13" s="256"/>
      <c r="AZ13" s="256"/>
      <c r="BA13" s="256"/>
      <c r="BB13" s="254"/>
      <c r="BC13" s="252"/>
      <c r="BD13" s="244"/>
      <c r="BE13" s="244"/>
      <c r="BF13" s="244"/>
      <c r="BG13" s="244"/>
      <c r="BH13" s="244"/>
      <c r="BI13" s="244"/>
      <c r="BJ13" s="244"/>
      <c r="BK13" s="244"/>
      <c r="BL13" s="249"/>
    </row>
    <row r="14" spans="1:64">
      <c r="A14" s="253" t="s">
        <v>182</v>
      </c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 t="s">
        <v>209</v>
      </c>
      <c r="O14" s="239" t="s">
        <v>209</v>
      </c>
      <c r="P14" s="239" t="s">
        <v>209</v>
      </c>
      <c r="Q14" s="239" t="s">
        <v>209</v>
      </c>
      <c r="R14" s="239" t="s">
        <v>209</v>
      </c>
      <c r="S14" s="239" t="s">
        <v>189</v>
      </c>
      <c r="T14" s="239" t="s">
        <v>189</v>
      </c>
      <c r="U14" s="239"/>
      <c r="V14" s="239"/>
      <c r="W14" s="239"/>
      <c r="X14" s="239"/>
      <c r="Y14" s="239"/>
      <c r="Z14" s="239"/>
      <c r="AA14" s="239"/>
      <c r="AB14" s="239"/>
      <c r="AC14" s="239"/>
      <c r="AD14" s="239" t="s">
        <v>185</v>
      </c>
      <c r="AE14" s="239" t="s">
        <v>209</v>
      </c>
      <c r="AF14" s="239" t="s">
        <v>209</v>
      </c>
      <c r="AG14" s="239" t="s">
        <v>209</v>
      </c>
      <c r="AH14" s="239" t="s">
        <v>209</v>
      </c>
      <c r="AI14" s="239" t="s">
        <v>209</v>
      </c>
      <c r="AJ14" s="239" t="s">
        <v>188</v>
      </c>
      <c r="AK14" s="255" t="s">
        <v>188</v>
      </c>
      <c r="AL14" s="255" t="s">
        <v>188</v>
      </c>
      <c r="AM14" s="245" t="s">
        <v>188</v>
      </c>
      <c r="AN14" s="245" t="s">
        <v>191</v>
      </c>
      <c r="AO14" s="245" t="s">
        <v>191</v>
      </c>
      <c r="AP14" s="245" t="s">
        <v>191</v>
      </c>
      <c r="AQ14" s="245" t="s">
        <v>191</v>
      </c>
      <c r="AR14" s="239" t="s">
        <v>181</v>
      </c>
      <c r="AS14" s="239" t="s">
        <v>181</v>
      </c>
      <c r="AT14" s="239"/>
      <c r="AU14" s="239"/>
      <c r="AV14" s="239"/>
      <c r="AW14" s="239"/>
      <c r="AX14" s="239"/>
      <c r="AY14" s="239"/>
      <c r="AZ14" s="239"/>
      <c r="BA14" s="239"/>
      <c r="BB14" s="253" t="s">
        <v>182</v>
      </c>
      <c r="BC14" s="251">
        <v>20</v>
      </c>
      <c r="BD14" s="243">
        <f t="shared" ref="BD14" si="3">BC14*36</f>
        <v>720</v>
      </c>
      <c r="BE14" s="243">
        <v>0</v>
      </c>
      <c r="BF14" s="243">
        <v>10</v>
      </c>
      <c r="BG14" s="243">
        <v>4</v>
      </c>
      <c r="BH14" s="243">
        <v>4</v>
      </c>
      <c r="BI14" s="243">
        <v>1</v>
      </c>
      <c r="BJ14" s="243">
        <v>2</v>
      </c>
      <c r="BK14" s="243">
        <v>2</v>
      </c>
      <c r="BL14" s="248">
        <f t="shared" ref="BL14" si="4">SUM(BC14,BE14:BK15)</f>
        <v>43</v>
      </c>
    </row>
    <row r="15" spans="1:64">
      <c r="A15" s="254"/>
      <c r="B15" s="240"/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  <c r="AC15" s="240"/>
      <c r="AD15" s="247"/>
      <c r="AE15" s="240"/>
      <c r="AF15" s="240"/>
      <c r="AG15" s="240"/>
      <c r="AH15" s="240"/>
      <c r="AI15" s="240"/>
      <c r="AJ15" s="240"/>
      <c r="AK15" s="256"/>
      <c r="AL15" s="256"/>
      <c r="AM15" s="246"/>
      <c r="AN15" s="246"/>
      <c r="AO15" s="246"/>
      <c r="AP15" s="246"/>
      <c r="AQ15" s="246"/>
      <c r="AR15" s="240"/>
      <c r="AS15" s="240"/>
      <c r="AT15" s="240"/>
      <c r="AU15" s="240"/>
      <c r="AV15" s="240"/>
      <c r="AW15" s="240"/>
      <c r="AX15" s="240"/>
      <c r="AY15" s="240"/>
      <c r="AZ15" s="240"/>
      <c r="BA15" s="240"/>
      <c r="BB15" s="254"/>
      <c r="BC15" s="252"/>
      <c r="BD15" s="244"/>
      <c r="BE15" s="244"/>
      <c r="BF15" s="244"/>
      <c r="BG15" s="244"/>
      <c r="BH15" s="244"/>
      <c r="BI15" s="244"/>
      <c r="BJ15" s="244"/>
      <c r="BK15" s="244"/>
      <c r="BL15" s="249"/>
    </row>
    <row r="16" spans="1:64" ht="20.100000000000001" customHeight="1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8" t="s">
        <v>1</v>
      </c>
      <c r="BC16" s="91">
        <f>SUM(BC8:BC15)</f>
        <v>123</v>
      </c>
      <c r="BD16" s="91">
        <f>SUM(BD8:BD15)</f>
        <v>4428</v>
      </c>
      <c r="BE16" s="91">
        <f t="shared" ref="BE16:BL16" si="5">SUM(BE8:BE15)</f>
        <v>2</v>
      </c>
      <c r="BF16" s="91">
        <f t="shared" si="5"/>
        <v>23</v>
      </c>
      <c r="BG16" s="91">
        <f t="shared" si="5"/>
        <v>4</v>
      </c>
      <c r="BH16" s="91">
        <f t="shared" si="5"/>
        <v>4</v>
      </c>
      <c r="BI16" s="91">
        <f t="shared" si="5"/>
        <v>7</v>
      </c>
      <c r="BJ16" s="91">
        <f t="shared" si="5"/>
        <v>2</v>
      </c>
      <c r="BK16" s="91">
        <f t="shared" si="5"/>
        <v>34</v>
      </c>
      <c r="BL16" s="91">
        <f t="shared" si="5"/>
        <v>199</v>
      </c>
    </row>
    <row r="17" spans="1:64" ht="13.5" thickBot="1">
      <c r="A17" s="59" t="s">
        <v>183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1"/>
      <c r="AW17" s="61"/>
      <c r="AX17" s="61"/>
      <c r="AY17" s="61"/>
      <c r="AZ17" s="61"/>
      <c r="BA17" s="61"/>
      <c r="BB17" s="61"/>
      <c r="BC17" s="61"/>
      <c r="BD17" s="61"/>
      <c r="BE17" s="60"/>
      <c r="BF17" s="60"/>
      <c r="BG17" s="60"/>
      <c r="BH17" s="62"/>
      <c r="BI17" s="62"/>
      <c r="BJ17" s="62"/>
      <c r="BK17" s="62"/>
      <c r="BL17" s="60"/>
    </row>
    <row r="18" spans="1:64" ht="18.75" customHeight="1" thickBot="1">
      <c r="A18" s="60"/>
      <c r="B18" s="60"/>
      <c r="C18" s="60"/>
      <c r="D18" s="60"/>
      <c r="E18" s="60"/>
      <c r="F18" s="60"/>
      <c r="G18" s="63"/>
      <c r="H18" s="64" t="s">
        <v>184</v>
      </c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74" t="s">
        <v>185</v>
      </c>
      <c r="U18" s="64" t="s">
        <v>186</v>
      </c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74" t="s">
        <v>187</v>
      </c>
      <c r="AG18" s="250" t="s">
        <v>171</v>
      </c>
      <c r="AH18" s="250"/>
      <c r="AI18" s="250"/>
      <c r="AJ18" s="250"/>
      <c r="AK18" s="250"/>
      <c r="AL18" s="250"/>
      <c r="AM18" s="250"/>
      <c r="AN18" s="250"/>
      <c r="AO18" s="250"/>
      <c r="AQ18" s="51"/>
      <c r="AR18" s="51"/>
      <c r="AS18" s="60"/>
      <c r="AT18" s="74" t="s">
        <v>188</v>
      </c>
      <c r="AU18" s="235" t="s">
        <v>208</v>
      </c>
      <c r="AV18" s="235"/>
      <c r="AW18" s="235"/>
      <c r="AX18" s="235"/>
      <c r="AY18" s="235"/>
      <c r="AZ18" s="235"/>
      <c r="BA18" s="235"/>
      <c r="BB18" s="235"/>
      <c r="BE18" s="60"/>
      <c r="BF18" s="60"/>
      <c r="BG18" s="60"/>
      <c r="BH18" s="60"/>
      <c r="BI18" s="60"/>
      <c r="BJ18" s="60"/>
      <c r="BK18" s="60"/>
      <c r="BL18" s="60"/>
    </row>
    <row r="19" spans="1:64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250"/>
      <c r="AH19" s="250"/>
      <c r="AI19" s="250"/>
      <c r="AJ19" s="250"/>
      <c r="AK19" s="250"/>
      <c r="AL19" s="250"/>
      <c r="AM19" s="250"/>
      <c r="AN19" s="250"/>
      <c r="AO19" s="250"/>
      <c r="AQ19" s="51"/>
      <c r="AR19" s="51"/>
      <c r="AS19" s="60"/>
      <c r="AT19" s="60"/>
      <c r="AU19" s="235"/>
      <c r="AV19" s="235"/>
      <c r="AW19" s="235"/>
      <c r="AX19" s="235"/>
      <c r="AY19" s="235"/>
      <c r="AZ19" s="235"/>
      <c r="BA19" s="235"/>
      <c r="BB19" s="235"/>
      <c r="BE19" s="60"/>
      <c r="BF19" s="60"/>
      <c r="BG19" s="60"/>
      <c r="BH19" s="60"/>
      <c r="BI19" s="60"/>
      <c r="BJ19" s="60"/>
      <c r="BK19" s="60"/>
      <c r="BL19" s="60"/>
    </row>
    <row r="20" spans="1:64" ht="13.5" thickBot="1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</row>
    <row r="21" spans="1:64" ht="13.5" customHeight="1" thickBot="1">
      <c r="A21" s="51"/>
      <c r="B21" s="51"/>
      <c r="C21" s="51"/>
      <c r="D21" s="51"/>
      <c r="E21" s="51"/>
      <c r="F21" s="51"/>
      <c r="G21" s="65" t="s">
        <v>240</v>
      </c>
      <c r="H21" s="235" t="s">
        <v>207</v>
      </c>
      <c r="I21" s="236"/>
      <c r="J21" s="236"/>
      <c r="K21" s="236"/>
      <c r="L21" s="236"/>
      <c r="M21" s="236"/>
      <c r="N21" s="236"/>
      <c r="O21" s="236"/>
      <c r="P21" s="236"/>
      <c r="S21" s="60"/>
      <c r="T21" s="66" t="s">
        <v>189</v>
      </c>
      <c r="U21" s="64" t="s">
        <v>190</v>
      </c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7" t="s">
        <v>191</v>
      </c>
      <c r="AG21" s="237" t="s">
        <v>173</v>
      </c>
      <c r="AH21" s="237"/>
      <c r="AI21" s="237"/>
      <c r="AJ21" s="237"/>
      <c r="AK21" s="237"/>
      <c r="AL21" s="237"/>
      <c r="AM21" s="237"/>
      <c r="AN21" s="237"/>
      <c r="AO21" s="237"/>
      <c r="AP21" s="61"/>
      <c r="AQ21" s="51"/>
      <c r="AR21" s="60"/>
      <c r="AS21" s="60"/>
      <c r="AT21" s="68" t="s">
        <v>181</v>
      </c>
      <c r="AU21" s="238" t="s">
        <v>192</v>
      </c>
      <c r="AV21" s="238"/>
      <c r="AW21" s="238"/>
      <c r="AX21" s="238"/>
      <c r="AY21" s="238"/>
      <c r="AZ21" s="238"/>
      <c r="BA21" s="238"/>
      <c r="BB21" s="238"/>
      <c r="BC21" s="69"/>
      <c r="BD21" s="51"/>
      <c r="BE21" s="51"/>
      <c r="BF21" s="51"/>
      <c r="BG21" s="51"/>
      <c r="BH21" s="51"/>
      <c r="BI21" s="51"/>
      <c r="BJ21" s="51"/>
      <c r="BK21" s="51"/>
      <c r="BL21" s="51"/>
    </row>
    <row r="22" spans="1:64">
      <c r="A22" s="51"/>
      <c r="B22" s="51"/>
      <c r="C22" s="51"/>
      <c r="D22" s="51"/>
      <c r="E22" s="51"/>
      <c r="F22" s="51"/>
      <c r="G22" s="51"/>
      <c r="H22" s="236"/>
      <c r="I22" s="236"/>
      <c r="J22" s="236"/>
      <c r="K22" s="236"/>
      <c r="L22" s="236"/>
      <c r="M22" s="236"/>
      <c r="N22" s="236"/>
      <c r="O22" s="236"/>
      <c r="P22" s="236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237"/>
      <c r="AH22" s="237"/>
      <c r="AI22" s="237"/>
      <c r="AJ22" s="237"/>
      <c r="AK22" s="237"/>
      <c r="AL22" s="237"/>
      <c r="AM22" s="237"/>
      <c r="AN22" s="237"/>
      <c r="AO22" s="237"/>
      <c r="AP22" s="61"/>
      <c r="AQ22" s="51"/>
      <c r="AR22" s="51"/>
      <c r="AS22" s="51"/>
      <c r="AT22" s="51"/>
      <c r="AU22" s="238"/>
      <c r="AV22" s="238"/>
      <c r="AW22" s="238"/>
      <c r="AX22" s="238"/>
      <c r="AY22" s="238"/>
      <c r="AZ22" s="238"/>
      <c r="BA22" s="238"/>
      <c r="BB22" s="238"/>
      <c r="BC22" s="69"/>
      <c r="BD22" s="51"/>
      <c r="BE22" s="51"/>
      <c r="BF22" s="51"/>
      <c r="BG22" s="51"/>
      <c r="BH22" s="51"/>
      <c r="BI22" s="51"/>
      <c r="BJ22" s="51"/>
      <c r="BK22" s="51"/>
      <c r="BL22" s="51"/>
    </row>
    <row r="23" spans="1:64">
      <c r="A23" s="51"/>
      <c r="B23" s="51"/>
      <c r="C23" s="51"/>
      <c r="D23" s="51"/>
      <c r="E23" s="51"/>
      <c r="F23" s="51"/>
      <c r="G23" s="51"/>
      <c r="H23" s="236"/>
      <c r="I23" s="236"/>
      <c r="J23" s="236"/>
      <c r="K23" s="236"/>
      <c r="L23" s="236"/>
      <c r="M23" s="236"/>
      <c r="N23" s="236"/>
      <c r="O23" s="236"/>
      <c r="P23" s="236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60"/>
      <c r="AW23" s="60"/>
      <c r="AX23" s="60"/>
      <c r="AY23" s="60"/>
      <c r="AZ23" s="60"/>
      <c r="BA23" s="60"/>
      <c r="BB23" s="51"/>
      <c r="BC23" s="51"/>
      <c r="BD23" s="51"/>
      <c r="BE23" s="51"/>
      <c r="BF23" s="51"/>
      <c r="BG23" s="51"/>
      <c r="BH23" s="60"/>
      <c r="BI23" s="60"/>
      <c r="BJ23" s="60"/>
      <c r="BK23" s="60"/>
      <c r="BL23" s="60"/>
    </row>
    <row r="24" spans="1:64">
      <c r="A24" s="51"/>
      <c r="B24" s="51"/>
      <c r="C24" s="51"/>
      <c r="D24" s="51"/>
      <c r="E24" s="51"/>
      <c r="F24" s="51"/>
      <c r="G24" s="70"/>
      <c r="H24" s="64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70"/>
      <c r="U24" s="241"/>
      <c r="V24" s="242"/>
      <c r="W24" s="242"/>
      <c r="X24" s="242"/>
      <c r="Y24" s="242"/>
      <c r="Z24" s="242"/>
      <c r="AA24" s="242"/>
      <c r="AB24" s="242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</row>
  </sheetData>
  <sheetProtection password="CE20" sheet="1" objects="1" scenarios="1" selectLockedCells="1" selectUnlockedCells="1"/>
  <mergeCells count="338">
    <mergeCell ref="A1:BA1"/>
    <mergeCell ref="BB1:BL1"/>
    <mergeCell ref="A4:A7"/>
    <mergeCell ref="B4:E4"/>
    <mergeCell ref="F4:F6"/>
    <mergeCell ref="G4:I4"/>
    <mergeCell ref="J4:J6"/>
    <mergeCell ref="K4:M4"/>
    <mergeCell ref="N4:N6"/>
    <mergeCell ref="O4:R4"/>
    <mergeCell ref="AO4:AR4"/>
    <mergeCell ref="AS4:AS6"/>
    <mergeCell ref="AL5:AL6"/>
    <mergeCell ref="AM5:AM6"/>
    <mergeCell ref="AN5:AN6"/>
    <mergeCell ref="AO5:AO6"/>
    <mergeCell ref="S4:S6"/>
    <mergeCell ref="T4:V4"/>
    <mergeCell ref="W4:W6"/>
    <mergeCell ref="X4:Z4"/>
    <mergeCell ref="AA4:AA6"/>
    <mergeCell ref="AB4:AE4"/>
    <mergeCell ref="Y5:Y6"/>
    <mergeCell ref="Z5:Z6"/>
    <mergeCell ref="BL4:BL7"/>
    <mergeCell ref="B5:B6"/>
    <mergeCell ref="C5:C6"/>
    <mergeCell ref="D5:D6"/>
    <mergeCell ref="E5:E6"/>
    <mergeCell ref="G5:G6"/>
    <mergeCell ref="H5:H6"/>
    <mergeCell ref="AT4:AV4"/>
    <mergeCell ref="AW4:AW6"/>
    <mergeCell ref="AX4:BA4"/>
    <mergeCell ref="BB4:BB7"/>
    <mergeCell ref="BC4:BD5"/>
    <mergeCell ref="BE4:BH4"/>
    <mergeCell ref="AX5:AX6"/>
    <mergeCell ref="AY5:AY6"/>
    <mergeCell ref="AZ5:AZ6"/>
    <mergeCell ref="BA5:BA6"/>
    <mergeCell ref="AF4:AF6"/>
    <mergeCell ref="AG4:AI4"/>
    <mergeCell ref="AJ4:AJ6"/>
    <mergeCell ref="AK4:AN4"/>
    <mergeCell ref="I5:I6"/>
    <mergeCell ref="K5:K6"/>
    <mergeCell ref="L5:L6"/>
    <mergeCell ref="BI4:BI7"/>
    <mergeCell ref="BJ4:BJ7"/>
    <mergeCell ref="BK4:BK7"/>
    <mergeCell ref="A8:A9"/>
    <mergeCell ref="B8:B9"/>
    <mergeCell ref="C8:C9"/>
    <mergeCell ref="D8:D9"/>
    <mergeCell ref="E8:E9"/>
    <mergeCell ref="F8:F9"/>
    <mergeCell ref="BE5:BE7"/>
    <mergeCell ref="AD5:AD6"/>
    <mergeCell ref="AE5:AE6"/>
    <mergeCell ref="AG5:AG6"/>
    <mergeCell ref="AH5:AH6"/>
    <mergeCell ref="AI5:AI6"/>
    <mergeCell ref="AK5:AK6"/>
    <mergeCell ref="M8:M9"/>
    <mergeCell ref="N8:N9"/>
    <mergeCell ref="O8:O9"/>
    <mergeCell ref="P8:P9"/>
    <mergeCell ref="Q8:Q9"/>
    <mergeCell ref="R8:R9"/>
    <mergeCell ref="G8:G9"/>
    <mergeCell ref="H8:H9"/>
    <mergeCell ref="I8:I9"/>
    <mergeCell ref="Q5:Q6"/>
    <mergeCell ref="R5:R6"/>
    <mergeCell ref="S8:S9"/>
    <mergeCell ref="T8:T9"/>
    <mergeCell ref="U8:U9"/>
    <mergeCell ref="T5:T6"/>
    <mergeCell ref="U5:U6"/>
    <mergeCell ref="M5:M6"/>
    <mergeCell ref="O5:O6"/>
    <mergeCell ref="P5:P6"/>
    <mergeCell ref="V8:V9"/>
    <mergeCell ref="W8:W9"/>
    <mergeCell ref="X8:X9"/>
    <mergeCell ref="BF5:BG5"/>
    <mergeCell ref="BH5:BH7"/>
    <mergeCell ref="BC6:BD6"/>
    <mergeCell ref="BF6:BF7"/>
    <mergeCell ref="BG6:BG7"/>
    <mergeCell ref="AP5:AP6"/>
    <mergeCell ref="AQ5:AQ6"/>
    <mergeCell ref="AR5:AR6"/>
    <mergeCell ref="AT5:AT6"/>
    <mergeCell ref="AU5:AU6"/>
    <mergeCell ref="AV5:AV6"/>
    <mergeCell ref="AB5:AB6"/>
    <mergeCell ref="AC5:AC6"/>
    <mergeCell ref="V5:V6"/>
    <mergeCell ref="X5:X6"/>
    <mergeCell ref="AE8:AE9"/>
    <mergeCell ref="AF8:AF9"/>
    <mergeCell ref="AG8:AG9"/>
    <mergeCell ref="AH8:AH9"/>
    <mergeCell ref="AI8:AI9"/>
    <mergeCell ref="AJ8:AJ9"/>
    <mergeCell ref="A10:A11"/>
    <mergeCell ref="B10:B11"/>
    <mergeCell ref="C10:C11"/>
    <mergeCell ref="D10:D11"/>
    <mergeCell ref="E10:E11"/>
    <mergeCell ref="F10:F11"/>
    <mergeCell ref="BC8:BC9"/>
    <mergeCell ref="BD8:BD9"/>
    <mergeCell ref="BE8:BE9"/>
    <mergeCell ref="AW8:AW9"/>
    <mergeCell ref="AX8:AX9"/>
    <mergeCell ref="AY8:AY9"/>
    <mergeCell ref="AZ8:AZ9"/>
    <mergeCell ref="BA8:BA9"/>
    <mergeCell ref="BB8:BB9"/>
    <mergeCell ref="AQ8:AQ9"/>
    <mergeCell ref="AR8:AR9"/>
    <mergeCell ref="AS8:AS9"/>
    <mergeCell ref="AT8:AT9"/>
    <mergeCell ref="AU8:AU9"/>
    <mergeCell ref="J8:J9"/>
    <mergeCell ref="K8:K9"/>
    <mergeCell ref="L8:L9"/>
    <mergeCell ref="AA8:AA9"/>
    <mergeCell ref="Y8:Y9"/>
    <mergeCell ref="Z8:Z9"/>
    <mergeCell ref="BL8:BL9"/>
    <mergeCell ref="BF8:BF9"/>
    <mergeCell ref="BG8:BG9"/>
    <mergeCell ref="BH8:BH9"/>
    <mergeCell ref="AB8:AB9"/>
    <mergeCell ref="AC8:AC9"/>
    <mergeCell ref="AD8:AD9"/>
    <mergeCell ref="BI8:BI9"/>
    <mergeCell ref="BJ8:BJ9"/>
    <mergeCell ref="BK8:BK9"/>
    <mergeCell ref="AV8:AV9"/>
    <mergeCell ref="AK8:AK9"/>
    <mergeCell ref="AL8:AL9"/>
    <mergeCell ref="AM8:AM9"/>
    <mergeCell ref="AN8:AN9"/>
    <mergeCell ref="AO8:AO9"/>
    <mergeCell ref="AP8:AP9"/>
    <mergeCell ref="O10:O11"/>
    <mergeCell ref="AK10:AK11"/>
    <mergeCell ref="P10:P11"/>
    <mergeCell ref="Q10:Q11"/>
    <mergeCell ref="G10:G11"/>
    <mergeCell ref="H10:H11"/>
    <mergeCell ref="I10:I11"/>
    <mergeCell ref="J10:J11"/>
    <mergeCell ref="K10:K11"/>
    <mergeCell ref="L10:L11"/>
    <mergeCell ref="S10:S11"/>
    <mergeCell ref="T10:T11"/>
    <mergeCell ref="U10:U11"/>
    <mergeCell ref="V10:V11"/>
    <mergeCell ref="W10:W11"/>
    <mergeCell ref="X10:X11"/>
    <mergeCell ref="M10:M11"/>
    <mergeCell ref="N10:N11"/>
    <mergeCell ref="AE10:AE11"/>
    <mergeCell ref="AF10:AF11"/>
    <mergeCell ref="AG10:AG11"/>
    <mergeCell ref="AH10:AH11"/>
    <mergeCell ref="AI10:AI11"/>
    <mergeCell ref="Y10:Y11"/>
    <mergeCell ref="Z10:Z11"/>
    <mergeCell ref="AA10:AA11"/>
    <mergeCell ref="AB10:AB11"/>
    <mergeCell ref="AC10:AC11"/>
    <mergeCell ref="AD10:AD11"/>
    <mergeCell ref="AS10:AS11"/>
    <mergeCell ref="AT10:AT11"/>
    <mergeCell ref="AJ10:AJ11"/>
    <mergeCell ref="AU10:AU11"/>
    <mergeCell ref="AV10:AV11"/>
    <mergeCell ref="AN10:AN11"/>
    <mergeCell ref="AO10:AO11"/>
    <mergeCell ref="BI10:BI11"/>
    <mergeCell ref="AP10:AP11"/>
    <mergeCell ref="BJ10:BJ11"/>
    <mergeCell ref="BK10:BK11"/>
    <mergeCell ref="AM10:AM11"/>
    <mergeCell ref="BL10:BL11"/>
    <mergeCell ref="BF10:BF11"/>
    <mergeCell ref="BG10:BG11"/>
    <mergeCell ref="BH10:BH11"/>
    <mergeCell ref="A12:A13"/>
    <mergeCell ref="B12:B13"/>
    <mergeCell ref="C12:C13"/>
    <mergeCell ref="D12:D13"/>
    <mergeCell ref="E12:E13"/>
    <mergeCell ref="F12:F13"/>
    <mergeCell ref="BC10:BC11"/>
    <mergeCell ref="BD10:BD11"/>
    <mergeCell ref="BE10:BE11"/>
    <mergeCell ref="AW10:AW11"/>
    <mergeCell ref="AX10:AX11"/>
    <mergeCell ref="AY10:AY11"/>
    <mergeCell ref="AZ10:AZ11"/>
    <mergeCell ref="BA10:BA11"/>
    <mergeCell ref="BB10:BB11"/>
    <mergeCell ref="AQ10:AQ11"/>
    <mergeCell ref="AR10:AR11"/>
    <mergeCell ref="O12:O13"/>
    <mergeCell ref="P12:P13"/>
    <mergeCell ref="Q12:Q13"/>
    <mergeCell ref="R12:R13"/>
    <mergeCell ref="G12:G13"/>
    <mergeCell ref="H12:H13"/>
    <mergeCell ref="I12:I13"/>
    <mergeCell ref="J12:J13"/>
    <mergeCell ref="K12:K13"/>
    <mergeCell ref="N12:N13"/>
    <mergeCell ref="BL12:BL13"/>
    <mergeCell ref="BF12:BF13"/>
    <mergeCell ref="BG12:BG13"/>
    <mergeCell ref="BH12:BH13"/>
    <mergeCell ref="AJ12:AJ13"/>
    <mergeCell ref="AC12:AC13"/>
    <mergeCell ref="AD12:AD13"/>
    <mergeCell ref="S12:S13"/>
    <mergeCell ref="T12:T13"/>
    <mergeCell ref="U12:U13"/>
    <mergeCell ref="V12:V13"/>
    <mergeCell ref="W12:W13"/>
    <mergeCell ref="X12:X13"/>
    <mergeCell ref="M12:M13"/>
    <mergeCell ref="AE12:AE13"/>
    <mergeCell ref="AF12:AF13"/>
    <mergeCell ref="AH12:AH13"/>
    <mergeCell ref="AI12:AI13"/>
    <mergeCell ref="Y12:Y13"/>
    <mergeCell ref="Z12:Z13"/>
    <mergeCell ref="AB12:AB13"/>
    <mergeCell ref="A14:A15"/>
    <mergeCell ref="B14:B15"/>
    <mergeCell ref="C14:C15"/>
    <mergeCell ref="D14:D15"/>
    <mergeCell ref="E14:E15"/>
    <mergeCell ref="F14:F15"/>
    <mergeCell ref="BC12:BC13"/>
    <mergeCell ref="BD12:BD13"/>
    <mergeCell ref="BE12:BE13"/>
    <mergeCell ref="AW12:AW13"/>
    <mergeCell ref="AX12:AX13"/>
    <mergeCell ref="AY12:AY13"/>
    <mergeCell ref="AZ12:AZ13"/>
    <mergeCell ref="BA12:BA13"/>
    <mergeCell ref="BB12:BB13"/>
    <mergeCell ref="AQ12:AQ13"/>
    <mergeCell ref="AR12:AR13"/>
    <mergeCell ref="AT12:AT13"/>
    <mergeCell ref="AU12:AU13"/>
    <mergeCell ref="AA12:AA13"/>
    <mergeCell ref="G14:G15"/>
    <mergeCell ref="H14:H15"/>
    <mergeCell ref="I14:I15"/>
    <mergeCell ref="J14:J15"/>
    <mergeCell ref="AG12:AG13"/>
    <mergeCell ref="BI12:BI13"/>
    <mergeCell ref="BJ12:BJ13"/>
    <mergeCell ref="BK12:BK13"/>
    <mergeCell ref="AV12:AV13"/>
    <mergeCell ref="AK12:AK13"/>
    <mergeCell ref="AL12:AL13"/>
    <mergeCell ref="AS12:AS13"/>
    <mergeCell ref="AP12:AP13"/>
    <mergeCell ref="AM12:AM13"/>
    <mergeCell ref="AO12:AO13"/>
    <mergeCell ref="BL14:BL15"/>
    <mergeCell ref="AG18:AO19"/>
    <mergeCell ref="AU18:BB19"/>
    <mergeCell ref="BC14:BC15"/>
    <mergeCell ref="BD14:BD15"/>
    <mergeCell ref="BE14:BE15"/>
    <mergeCell ref="BF14:BF15"/>
    <mergeCell ref="BG14:BG15"/>
    <mergeCell ref="BH14:BH15"/>
    <mergeCell ref="AW14:AW15"/>
    <mergeCell ref="AX14:AX15"/>
    <mergeCell ref="AY14:AY15"/>
    <mergeCell ref="AZ14:AZ15"/>
    <mergeCell ref="BA14:BA15"/>
    <mergeCell ref="BB14:BB15"/>
    <mergeCell ref="AM14:AM15"/>
    <mergeCell ref="AR14:AR15"/>
    <mergeCell ref="AQ14:AQ15"/>
    <mergeCell ref="AT14:AT15"/>
    <mergeCell ref="AU14:AU15"/>
    <mergeCell ref="AV14:AV15"/>
    <mergeCell ref="AK14:AK15"/>
    <mergeCell ref="AL14:AL15"/>
    <mergeCell ref="BK14:BK15"/>
    <mergeCell ref="U24:AB24"/>
    <mergeCell ref="BI14:BI15"/>
    <mergeCell ref="BJ14:BJ15"/>
    <mergeCell ref="AI14:AI15"/>
    <mergeCell ref="AN14:AN15"/>
    <mergeCell ref="AO14:AO15"/>
    <mergeCell ref="AP14:AP15"/>
    <mergeCell ref="AE14:AE15"/>
    <mergeCell ref="AF14:AF15"/>
    <mergeCell ref="AG14:AG15"/>
    <mergeCell ref="AH14:AH15"/>
    <mergeCell ref="AD14:AD15"/>
    <mergeCell ref="AJ14:AJ15"/>
    <mergeCell ref="Y14:Y15"/>
    <mergeCell ref="Z14:Z15"/>
    <mergeCell ref="AA14:AA15"/>
    <mergeCell ref="AB14:AB15"/>
    <mergeCell ref="AC14:AC15"/>
    <mergeCell ref="U14:U15"/>
    <mergeCell ref="V14:V15"/>
    <mergeCell ref="W14:W15"/>
    <mergeCell ref="X14:X15"/>
    <mergeCell ref="AS14:AS15"/>
    <mergeCell ref="H21:P23"/>
    <mergeCell ref="AG21:AO22"/>
    <mergeCell ref="AU21:BB22"/>
    <mergeCell ref="M14:M15"/>
    <mergeCell ref="N14:N15"/>
    <mergeCell ref="O14:O15"/>
    <mergeCell ref="P14:P15"/>
    <mergeCell ref="Q14:Q15"/>
    <mergeCell ref="R14:R15"/>
    <mergeCell ref="K14:K15"/>
    <mergeCell ref="L14:L15"/>
    <mergeCell ref="S14:S15"/>
    <mergeCell ref="T14:T15"/>
  </mergeCells>
  <pageMargins left="0.39370078740157483" right="0.39370078740157483" top="0.39370078740157483" bottom="0.39370078740157483" header="0" footer="0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 лист </vt:lpstr>
      <vt:lpstr>план </vt:lpstr>
      <vt:lpstr>график</vt:lpstr>
      <vt:lpstr>график!Область_печати</vt:lpstr>
      <vt:lpstr>'план '!Область_печати</vt:lpstr>
      <vt:lpstr>'тит лист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</dc:creator>
  <cp:lastModifiedBy>admin_3</cp:lastModifiedBy>
  <cp:lastPrinted>2019-04-16T12:58:44Z</cp:lastPrinted>
  <dcterms:created xsi:type="dcterms:W3CDTF">2011-01-22T15:48:18Z</dcterms:created>
  <dcterms:modified xsi:type="dcterms:W3CDTF">2019-10-02T11:53:38Z</dcterms:modified>
</cp:coreProperties>
</file>