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765" windowHeight="11070"/>
  </bookViews>
  <sheets>
    <sheet name="тит лист " sheetId="4" r:id="rId1"/>
    <sheet name="план " sheetId="7" r:id="rId2"/>
    <sheet name="график" sheetId="8" r:id="rId3"/>
  </sheets>
  <externalReferences>
    <externalReference r:id="rId4"/>
  </externalReferences>
  <definedNames>
    <definedName name="_xlnm.Print_Area" localSheetId="2">график!$A$1:$BL$23</definedName>
    <definedName name="_xlnm.Print_Area" localSheetId="1">'план '!$A$1:$R$79</definedName>
    <definedName name="_xlnm.Print_Area" localSheetId="0">'тит лист '!$A$1:$P$25</definedName>
    <definedName name="ОбязУчебНагрузка">[1]Нормы!$B$3</definedName>
  </definedNames>
  <calcPr calcId="145621"/>
</workbook>
</file>

<file path=xl/calcChain.xml><?xml version="1.0" encoding="utf-8"?>
<calcChain xmlns="http://schemas.openxmlformats.org/spreadsheetml/2006/main">
  <c r="L22" i="7"/>
  <c r="F63"/>
  <c r="G13"/>
  <c r="I61"/>
  <c r="I56"/>
  <c r="I55"/>
  <c r="I39"/>
  <c r="I38" s="1"/>
  <c r="I34"/>
  <c r="I28"/>
  <c r="I22"/>
  <c r="I9"/>
  <c r="F25"/>
  <c r="G25" s="1"/>
  <c r="F24"/>
  <c r="G24" s="1"/>
  <c r="F23"/>
  <c r="G23" s="1"/>
  <c r="R22"/>
  <c r="Q22"/>
  <c r="P22"/>
  <c r="O22"/>
  <c r="N22"/>
  <c r="M22"/>
  <c r="K22"/>
  <c r="J22"/>
  <c r="H22"/>
  <c r="E22"/>
  <c r="F21"/>
  <c r="G21" s="1"/>
  <c r="F20"/>
  <c r="G20" s="1"/>
  <c r="F19"/>
  <c r="D19" s="1"/>
  <c r="F18"/>
  <c r="G18" s="1"/>
  <c r="F17"/>
  <c r="G17" s="1"/>
  <c r="F16"/>
  <c r="G16" s="1"/>
  <c r="F15"/>
  <c r="D15" s="1"/>
  <c r="F14"/>
  <c r="G14" s="1"/>
  <c r="D14"/>
  <c r="F13"/>
  <c r="F12"/>
  <c r="D12" s="1"/>
  <c r="F11"/>
  <c r="D11" s="1"/>
  <c r="F10"/>
  <c r="G10" s="1"/>
  <c r="R9"/>
  <c r="Q9"/>
  <c r="P9"/>
  <c r="O9"/>
  <c r="O8" s="1"/>
  <c r="N9"/>
  <c r="M9"/>
  <c r="L9"/>
  <c r="K9"/>
  <c r="J9"/>
  <c r="J8" s="1"/>
  <c r="H9"/>
  <c r="E9"/>
  <c r="E8" s="1"/>
  <c r="P8" l="1"/>
  <c r="M8"/>
  <c r="Q8"/>
  <c r="G15"/>
  <c r="G11"/>
  <c r="N8"/>
  <c r="R8"/>
  <c r="G12"/>
  <c r="G19"/>
  <c r="I8"/>
  <c r="I70" s="1"/>
  <c r="H8"/>
  <c r="L74"/>
  <c r="D10"/>
  <c r="U10"/>
  <c r="D24"/>
  <c r="F22"/>
  <c r="K74"/>
  <c r="D21"/>
  <c r="D20"/>
  <c r="L8"/>
  <c r="K8"/>
  <c r="D16"/>
  <c r="D13"/>
  <c r="D25"/>
  <c r="D17"/>
  <c r="D23"/>
  <c r="G22"/>
  <c r="D18"/>
  <c r="F9"/>
  <c r="D22" l="1"/>
  <c r="F8"/>
  <c r="D9"/>
  <c r="G9"/>
  <c r="G8" s="1"/>
  <c r="V10"/>
  <c r="D8" l="1"/>
  <c r="H56"/>
  <c r="U31"/>
  <c r="U29"/>
  <c r="T29"/>
  <c r="D63"/>
  <c r="F59"/>
  <c r="F58"/>
  <c r="F54"/>
  <c r="G54" s="1"/>
  <c r="F68"/>
  <c r="D67"/>
  <c r="N74"/>
  <c r="O74"/>
  <c r="P74"/>
  <c r="Q74"/>
  <c r="R74"/>
  <c r="M74"/>
  <c r="T67"/>
  <c r="U34"/>
  <c r="T34"/>
  <c r="T31"/>
  <c r="D58" l="1"/>
  <c r="G58"/>
  <c r="D59"/>
  <c r="G59"/>
  <c r="G63"/>
  <c r="E39"/>
  <c r="H39"/>
  <c r="J39"/>
  <c r="K39"/>
  <c r="L39"/>
  <c r="M39"/>
  <c r="N39"/>
  <c r="O39"/>
  <c r="P39"/>
  <c r="Q39"/>
  <c r="R39"/>
  <c r="D54" l="1"/>
  <c r="BL10" i="8" l="1"/>
  <c r="BL12"/>
  <c r="BL14"/>
  <c r="BL8"/>
  <c r="BD10"/>
  <c r="BD12"/>
  <c r="BD14"/>
  <c r="BD8"/>
  <c r="BE16"/>
  <c r="BF16"/>
  <c r="BG16"/>
  <c r="BH16"/>
  <c r="BI16"/>
  <c r="BJ16"/>
  <c r="BK16"/>
  <c r="BC16"/>
  <c r="M34" i="7"/>
  <c r="N34"/>
  <c r="O34"/>
  <c r="P34"/>
  <c r="F66"/>
  <c r="G66" s="1"/>
  <c r="F64"/>
  <c r="F62"/>
  <c r="G62" s="1"/>
  <c r="F60"/>
  <c r="F57"/>
  <c r="G57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40"/>
  <c r="G40" s="1"/>
  <c r="Q61"/>
  <c r="R61"/>
  <c r="F65" l="1"/>
  <c r="F56"/>
  <c r="F61"/>
  <c r="F39"/>
  <c r="BL16" i="8"/>
  <c r="BD16"/>
  <c r="F55" i="7" l="1"/>
  <c r="D52"/>
  <c r="D53"/>
  <c r="N65"/>
  <c r="D51" l="1"/>
  <c r="F37"/>
  <c r="Q56"/>
  <c r="R56"/>
  <c r="D64"/>
  <c r="D62"/>
  <c r="D60"/>
  <c r="L76"/>
  <c r="M76"/>
  <c r="N76"/>
  <c r="O76"/>
  <c r="P76"/>
  <c r="Q76"/>
  <c r="R76"/>
  <c r="K76"/>
  <c r="K75"/>
  <c r="L75"/>
  <c r="N75"/>
  <c r="O75"/>
  <c r="P75"/>
  <c r="Q75"/>
  <c r="R75"/>
  <c r="M75"/>
  <c r="D37" l="1"/>
  <c r="G37"/>
  <c r="D57"/>
  <c r="G61"/>
  <c r="O65"/>
  <c r="P65"/>
  <c r="Q65"/>
  <c r="Q55" s="1"/>
  <c r="R65"/>
  <c r="R55" s="1"/>
  <c r="Q28"/>
  <c r="R28"/>
  <c r="J61"/>
  <c r="K61"/>
  <c r="L61"/>
  <c r="M61"/>
  <c r="N61"/>
  <c r="O61"/>
  <c r="P61"/>
  <c r="J56"/>
  <c r="K56"/>
  <c r="L56"/>
  <c r="M56"/>
  <c r="N56"/>
  <c r="O56"/>
  <c r="P56"/>
  <c r="K65"/>
  <c r="L65"/>
  <c r="M65"/>
  <c r="J28"/>
  <c r="K28"/>
  <c r="L28"/>
  <c r="M28"/>
  <c r="N28"/>
  <c r="O28"/>
  <c r="P28"/>
  <c r="K34"/>
  <c r="L34"/>
  <c r="E28"/>
  <c r="H28"/>
  <c r="F29"/>
  <c r="G29" s="1"/>
  <c r="F30"/>
  <c r="F31"/>
  <c r="G31" s="1"/>
  <c r="F32"/>
  <c r="G32" s="1"/>
  <c r="H34"/>
  <c r="J34"/>
  <c r="F35"/>
  <c r="G35" s="1"/>
  <c r="F36"/>
  <c r="G36" s="1"/>
  <c r="D41"/>
  <c r="E56"/>
  <c r="E61"/>
  <c r="H61"/>
  <c r="E65"/>
  <c r="J65"/>
  <c r="D66"/>
  <c r="D65" s="1"/>
  <c r="D61"/>
  <c r="G56"/>
  <c r="D30" l="1"/>
  <c r="G30"/>
  <c r="D31"/>
  <c r="D35"/>
  <c r="F34"/>
  <c r="R38"/>
  <c r="R70" s="1"/>
  <c r="Q38"/>
  <c r="Q70" s="1"/>
  <c r="D48"/>
  <c r="G39"/>
  <c r="D43"/>
  <c r="D49"/>
  <c r="D36"/>
  <c r="D45"/>
  <c r="D47"/>
  <c r="D32"/>
  <c r="D42"/>
  <c r="D46"/>
  <c r="D44"/>
  <c r="D50"/>
  <c r="D40"/>
  <c r="D29"/>
  <c r="F28"/>
  <c r="H55"/>
  <c r="H38" s="1"/>
  <c r="H70" s="1"/>
  <c r="M55"/>
  <c r="L55"/>
  <c r="L38" s="1"/>
  <c r="L70" s="1"/>
  <c r="K55"/>
  <c r="K38" s="1"/>
  <c r="K70" s="1"/>
  <c r="J55"/>
  <c r="J38" s="1"/>
  <c r="J70" s="1"/>
  <c r="N55"/>
  <c r="N38" s="1"/>
  <c r="N70" s="1"/>
  <c r="O55"/>
  <c r="O38" s="1"/>
  <c r="O70" s="1"/>
  <c r="D56"/>
  <c r="D55" s="1"/>
  <c r="F38"/>
  <c r="G65"/>
  <c r="G55" s="1"/>
  <c r="E55"/>
  <c r="P55"/>
  <c r="P38" s="1"/>
  <c r="P70" s="1"/>
  <c r="F70" l="1"/>
  <c r="T78" s="1"/>
  <c r="D34"/>
  <c r="G28"/>
  <c r="D39"/>
  <c r="D38" s="1"/>
  <c r="E38"/>
  <c r="E70" s="1"/>
  <c r="M38"/>
  <c r="M70" s="1"/>
  <c r="G38"/>
  <c r="D28"/>
  <c r="G34"/>
  <c r="G70" l="1"/>
  <c r="D70"/>
  <c r="T70"/>
</calcChain>
</file>

<file path=xl/sharedStrings.xml><?xml version="1.0" encoding="utf-8"?>
<sst xmlns="http://schemas.openxmlformats.org/spreadsheetml/2006/main" count="421" uniqueCount="282">
  <si>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</si>
  <si>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</si>
  <si>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</si>
  <si>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</si>
  <si>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</si>
  <si>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</si>
  <si>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</si>
  <si>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</si>
  <si>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</si>
  <si>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</si>
  <si>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</si>
  <si>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</si>
  <si>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</si>
  <si>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</si>
  <si>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</si>
  <si>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</si>
  <si>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</si>
  <si>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</si>
  <si>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</si>
  <si>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</si>
  <si>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</si>
  <si>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</si>
  <si>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</si>
  <si>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</si>
  <si>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</si>
  <si>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</si>
  <si>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</si>
  <si>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</si>
  <si>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</si>
  <si>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</si>
  <si>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</si>
  <si>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</si>
  <si>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</si>
  <si>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</si>
  <si>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</si>
  <si>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</si>
  <si>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</si>
  <si>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</si>
  <si>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учебной практики</t>
  </si>
  <si>
    <t>экзаменов</t>
  </si>
  <si>
    <t>дифф.зачетов</t>
  </si>
  <si>
    <t>зачетов</t>
  </si>
  <si>
    <t>лекций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</si>
  <si>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</si>
  <si>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</si>
  <si>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</si>
  <si>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</si>
  <si>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</si>
  <si>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</si>
  <si>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</si>
  <si>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</si>
  <si>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</si>
  <si>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</si>
  <si>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</si>
  <si>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</si>
  <si>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</si>
  <si>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</si>
  <si>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</si>
  <si>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</si>
  <si>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</si>
  <si>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</si>
  <si>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</si>
  <si>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</si>
  <si>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</si>
  <si>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</si>
  <si>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</si>
  <si>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</si>
  <si>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</si>
  <si>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</si>
  <si>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</si>
  <si>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</si>
  <si>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</si>
  <si>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</si>
  <si>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</si>
  <si>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</si>
  <si>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</si>
  <si>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</si>
  <si>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</si>
  <si>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</si>
  <si>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</si>
  <si>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</si>
  <si>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</si>
  <si>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</si>
  <si>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</si>
  <si>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</si>
  <si>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</si>
  <si>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</si>
  <si>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</si>
  <si>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</si>
  <si>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</si>
  <si>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</si>
  <si>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</si>
  <si>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Материаловедение</t>
  </si>
  <si>
    <t>ОП.10</t>
  </si>
  <si>
    <t>ОП.11</t>
  </si>
  <si>
    <t xml:space="preserve">Производственная практика </t>
  </si>
  <si>
    <t>Производственная практика ( по профилю специальности)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</si>
  <si>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</si>
  <si>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</si>
  <si>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</si>
  <si>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</si>
  <si>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</si>
  <si>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</si>
  <si>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</si>
  <si>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</si>
  <si>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</si>
  <si>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</si>
  <si>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</si>
  <si>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</si>
  <si>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</si>
  <si>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</si>
  <si>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</si>
  <si>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</si>
  <si>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</si>
  <si>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</si>
  <si>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</si>
  <si>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</si>
  <si>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</si>
  <si>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</si>
  <si>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</si>
  <si>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</si>
  <si>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</si>
  <si>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</si>
  <si>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</si>
  <si>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</si>
  <si>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</si>
  <si>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</si>
  <si>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</si>
  <si>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</si>
  <si>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</si>
  <si>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</si>
  <si>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</si>
  <si>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</si>
  <si>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</si>
  <si>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</si>
  <si>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</si>
  <si>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</si>
  <si>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</si>
  <si>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</si>
  <si>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</si>
  <si>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</si>
  <si>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</si>
  <si>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</si>
  <si>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</si>
  <si>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</si>
  <si>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</si>
  <si>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</si>
  <si>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</si>
  <si>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</si>
  <si>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</si>
  <si>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</si>
  <si>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</si>
  <si>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</si>
  <si>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</si>
  <si>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</si>
  <si>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</si>
  <si>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</si>
  <si>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</si>
  <si>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</si>
  <si>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</si>
  <si>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</si>
  <si>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</si>
  <si>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</si>
  <si>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</si>
  <si>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</si>
  <si>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</si>
  <si>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</si>
  <si>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</si>
  <si>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</si>
  <si>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</si>
  <si>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</si>
  <si>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</si>
  <si>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</si>
  <si>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</si>
  <si>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</si>
  <si>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</si>
  <si>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</si>
  <si>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</si>
  <si>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</si>
  <si>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</si>
  <si>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</si>
  <si>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</si>
  <si>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</si>
  <si>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</si>
  <si>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</si>
  <si>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</si>
  <si>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</si>
  <si>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ЕН.03</t>
  </si>
  <si>
    <t>Авиационное законодательство</t>
  </si>
  <si>
    <t>Гидравлика</t>
  </si>
  <si>
    <t>Аэродинамика летательных аппаратов</t>
  </si>
  <si>
    <t>Теория двигателей летательных аппаратов</t>
  </si>
  <si>
    <t>Основы конструкции летательных аппаратов</t>
  </si>
  <si>
    <t>Основы конструкции двигателей летательных аппаратов</t>
  </si>
  <si>
    <t>Метрология, стандартизация и подтверждение качества</t>
  </si>
  <si>
    <t>Эксплуатация и техническое обслуживание летательных аппаратов базового типа, их двигателей и функциональных систем</t>
  </si>
  <si>
    <t>Техническая эксплуатация и ремонт летательных аппаратов и двигателей</t>
  </si>
  <si>
    <t>Организация и управление работой структурного подразделения</t>
  </si>
  <si>
    <t>Обеспечение безопасности полётов и эффективности профессиональной деятельности</t>
  </si>
  <si>
    <t>Теоретическая и практическая подготовка авиационного механика по планеру и двигателям</t>
  </si>
  <si>
    <t>Выполнение работ по рабочей профессии "Авиационный механик по планеру и двигателям"</t>
  </si>
  <si>
    <t>ОП.12</t>
  </si>
  <si>
    <t>Авиационное оборудование и энергосистемы летательных аппаратов</t>
  </si>
  <si>
    <t>5                   семестр 16 нед.</t>
  </si>
  <si>
    <t>ОП.13</t>
  </si>
  <si>
    <t>Экономика отрасли</t>
  </si>
  <si>
    <t>ОП.14</t>
  </si>
  <si>
    <t>Электротехника и электроника</t>
  </si>
  <si>
    <r>
      <t xml:space="preserve">7                   семестр 17 нед.  </t>
    </r>
    <r>
      <rPr>
        <b/>
        <sz val="8"/>
        <rFont val="Times New Roman"/>
        <family val="1"/>
        <charset val="204"/>
      </rPr>
      <t>(15+2)</t>
    </r>
  </si>
  <si>
    <t>-/-/ДЗ</t>
  </si>
  <si>
    <t>Х</t>
  </si>
  <si>
    <r>
      <t xml:space="preserve">6                   семестр 23 нед.       </t>
    </r>
    <r>
      <rPr>
        <b/>
        <sz val="8"/>
        <rFont val="Times New Roman"/>
        <family val="1"/>
        <charset val="204"/>
      </rPr>
      <t>(20+3)</t>
    </r>
  </si>
  <si>
    <r>
      <t xml:space="preserve">8                   семестр 14 нед.       </t>
    </r>
    <r>
      <rPr>
        <b/>
        <sz val="8"/>
        <rFont val="Times New Roman"/>
        <family val="1"/>
        <charset val="204"/>
      </rPr>
      <t>(11+3)</t>
    </r>
  </si>
  <si>
    <t>ОП.15</t>
  </si>
  <si>
    <t>География</t>
  </si>
  <si>
    <t>Экология</t>
  </si>
  <si>
    <t>2. План учебного процесса (основная профессиональная образовательная программа подготовки специалистов среднего звена)</t>
  </si>
  <si>
    <t>государственного бюджетного профессионального образовательного учреждения Ростовской области                                                                                    «Таганрогский авиационный колледж имени В.М.Петлякова»</t>
  </si>
  <si>
    <t xml:space="preserve">среднего общего образования 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</si>
  <si>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25.02.01</t>
    </r>
    <r>
      <rPr>
        <b/>
        <u/>
        <sz val="16"/>
        <rFont val="Times New Roman"/>
        <family val="1"/>
        <charset val="204"/>
      </rPr>
      <t xml:space="preserve"> Техническая эксплуатация летательных аппаратов и двигателей</t>
    </r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</si>
  <si>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( на каждого обучающегося)</t>
    </r>
  </si>
  <si>
    <t>-/-/-/-/-/ДЗ</t>
  </si>
  <si>
    <t>-/З/-/З/-/ДЗ</t>
  </si>
  <si>
    <t>2/4/0</t>
  </si>
  <si>
    <t>Общеобразовательный учебный цикл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</si>
  <si>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</si>
  <si>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</si>
  <si>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</si>
  <si>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обучение по учебным циклам</t>
  </si>
  <si>
    <t>производственной практики</t>
  </si>
  <si>
    <t>Наименование учебных циклов, дисциплин, профессиональных модулей, МДК, практик</t>
  </si>
  <si>
    <t>Коэффициент практикоориентированности</t>
  </si>
  <si>
    <t xml:space="preserve"> </t>
  </si>
  <si>
    <t>-/Э/ДЗ</t>
  </si>
  <si>
    <t>Бережливое производство</t>
  </si>
  <si>
    <t>МДК.01.02</t>
  </si>
  <si>
    <t>Производство летательных аппаратов</t>
  </si>
  <si>
    <t>МДК.01.03</t>
  </si>
  <si>
    <t>Основы системы автоматизированного проектирования</t>
  </si>
  <si>
    <t>ДЗ/Э</t>
  </si>
  <si>
    <t>МДК.02.02</t>
  </si>
  <si>
    <t>Управление и организация труда на производственном участке</t>
  </si>
  <si>
    <t>Литература</t>
  </si>
  <si>
    <t>Русский язык</t>
  </si>
  <si>
    <t>1/11/3</t>
  </si>
  <si>
    <t>3                   семестр 17 нед.</t>
  </si>
  <si>
    <t>4                   семестр 22 нед.</t>
  </si>
  <si>
    <t>0/3/0</t>
  </si>
  <si>
    <t>0/19/12</t>
  </si>
  <si>
    <t>0/10/6</t>
  </si>
  <si>
    <t>0/9/6</t>
  </si>
  <si>
    <t>ДЗ/-/Э</t>
  </si>
  <si>
    <t>Астрономия</t>
  </si>
  <si>
    <t>ОУДБ.00</t>
  </si>
  <si>
    <t>Базовые общеобразовательные учебные циклы</t>
  </si>
  <si>
    <t>1/9/1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</si>
  <si>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</si>
  <si>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</si>
  <si>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</si>
  <si>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</si>
  <si>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</si>
  <si>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</si>
  <si>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</si>
  <si>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</si>
  <si>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</si>
  <si>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</si>
  <si>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</si>
  <si>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</si>
  <si>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ОУДП.00</t>
  </si>
  <si>
    <t>Профильные общеобразовательные учебные циклы</t>
  </si>
  <si>
    <t>0/1/2</t>
  </si>
  <si>
    <t>ОУДП.13</t>
  </si>
  <si>
    <t>ОУДП.14</t>
  </si>
  <si>
    <t>ОУДП.15</t>
  </si>
  <si>
    <t>УД.00</t>
  </si>
  <si>
    <t>Дополнительные учебные дисциплины</t>
  </si>
  <si>
    <t>лабораторные занятия</t>
  </si>
  <si>
    <t>практические  занятия</t>
  </si>
  <si>
    <t>З/ДЗ</t>
  </si>
  <si>
    <t>--/ДЗ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</si>
  <si>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30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</si>
  <si>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СОГЛАСОВАНО                                                                                                                                                              Главный инженер                                                                                                            ОАО "325 Авиационный ремонтный завод"                                                                                                                                                                А.А.Безгалов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30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 xml:space="preserve">  августа                        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 xml:space="preserve"> г.                     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</si>
</sst>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2"/>
      <color rgb="FFC00000"/>
      <name val="Times New Roman"/>
      <family val="1"/>
      <charset val="204"/>
    </font>
    <font>
      <sz val="12"/>
      <color rgb="FFFFFF00"/>
      <name val="Arial Cyr"/>
      <charset val="204"/>
    </font>
    <font>
      <sz val="12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2"/>
      <color rgb="FFC0000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11" fillId="3" borderId="3" xfId="0" applyFont="1" applyFill="1" applyBorder="1" applyAlignment="1">
      <alignment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4" borderId="14" xfId="0" applyFont="1" applyFill="1" applyBorder="1"/>
    <xf numFmtId="0" fontId="11" fillId="0" borderId="14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1" xfId="0" quotePrefix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49" fontId="25" fillId="0" borderId="1" xfId="0" applyNumberFormat="1" applyFont="1" applyBorder="1" applyAlignment="1" applyProtection="1">
      <alignment horizontal="center" vertical="center" shrinkToFit="1"/>
      <protection hidden="1"/>
    </xf>
    <xf numFmtId="49" fontId="25" fillId="0" borderId="2" xfId="0" applyNumberFormat="1" applyFont="1" applyBorder="1" applyAlignment="1" applyProtection="1">
      <alignment horizontal="center" vertical="center" shrinkToFit="1"/>
      <protection hidden="1"/>
    </xf>
    <xf numFmtId="1" fontId="25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8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9" fillId="0" borderId="0" xfId="0" applyNumberFormat="1" applyFont="1" applyProtection="1">
      <protection hidden="1"/>
    </xf>
    <xf numFmtId="49" fontId="22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4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7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9" borderId="1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11" fillId="4" borderId="3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0" xfId="0" applyFont="1" applyBorder="1"/>
    <xf numFmtId="0" fontId="5" fillId="0" borderId="48" xfId="0" applyFont="1" applyBorder="1"/>
    <xf numFmtId="0" fontId="37" fillId="0" borderId="1" xfId="0" quotePrefix="1" applyFont="1" applyFill="1" applyBorder="1" applyAlignment="1">
      <alignment horizontal="center" vertical="center" wrapText="1"/>
    </xf>
    <xf numFmtId="0" fontId="36" fillId="0" borderId="1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164" fontId="38" fillId="0" borderId="0" xfId="0" applyNumberFormat="1" applyFont="1"/>
    <xf numFmtId="0" fontId="20" fillId="0" borderId="3" xfId="0" quotePrefix="1" applyFont="1" applyFill="1" applyBorder="1" applyAlignment="1">
      <alignment horizontal="center" vertical="center"/>
    </xf>
    <xf numFmtId="0" fontId="11" fillId="4" borderId="7" xfId="0" quotePrefix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3" fillId="0" borderId="1" xfId="0" applyFont="1" applyBorder="1" applyAlignment="1" applyProtection="1">
      <alignment horizontal="center" vertical="center"/>
      <protection hidden="1"/>
    </xf>
    <xf numFmtId="49" fontId="23" fillId="0" borderId="5" xfId="0" applyNumberFormat="1" applyFont="1" applyBorder="1" applyAlignment="1" applyProtection="1">
      <alignment horizontal="center" vertical="center" textRotation="90"/>
      <protection hidden="1"/>
    </xf>
    <xf numFmtId="49" fontId="23" fillId="0" borderId="3" xfId="0" applyNumberFormat="1" applyFont="1" applyBorder="1" applyAlignment="1" applyProtection="1">
      <alignment horizontal="center" vertical="center" textRotation="90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3" fillId="0" borderId="4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4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5" fillId="0" borderId="1" xfId="0" applyFont="1" applyFill="1" applyBorder="1" applyAlignment="1" applyProtection="1">
      <alignment horizontal="center" textRotation="90" wrapText="1" shrinkToFit="1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49" fontId="26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6" fillId="7" borderId="5" xfId="0" applyNumberFormat="1" applyFont="1" applyFill="1" applyBorder="1" applyAlignment="1" applyProtection="1">
      <alignment horizontal="center" vertical="center"/>
      <protection locked="0"/>
    </xf>
    <xf numFmtId="49" fontId="16" fillId="7" borderId="3" xfId="0" applyNumberFormat="1" applyFont="1" applyFill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49" fontId="27" fillId="7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8" borderId="0" xfId="0" applyNumberFormat="1" applyFont="1" applyFill="1" applyAlignment="1" applyProtection="1">
      <alignment horizontal="left" vertical="top" wrapText="1"/>
      <protection locked="0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Users\&#1040;&#1076;&#1084;&#1080;&#1085;\Desktop\&#1091;&#1095;&#1077;&#1073;&#1085;&#1099;&#1077;%20&#1087;&#1083;&#1072;&#1085;&#1099;\&#1056;&#1059;&#1055;&#1067;%20&#1087;&#1088;&#1086;&#1074;&#1077;&#1088;&#1077;&#1085;&#1085;&#1099;&#1077;%206.03.17&#1075;\&#1058;&#1069;&#1051;-16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3"/>
  <sheetViews>
    <sheetView tabSelected="1" view="pageBreakPreview" topLeftCell="C1" zoomScaleSheetLayoutView="100" workbookViewId="0">
      <selection activeCell="C1" sqref="C1:G4"/>
    </sheetView>
  </sheetViews>
  <sheetFormatPr defaultRowHeight="12.75"/>
  <cols>
    <col min="7" max="7" width="11.7109375" customWidth="1"/>
  </cols>
  <sheetData>
    <row r="1" spans="3:16" ht="12.75" customHeight="1">
      <c r="C1" s="148" t="s">
        <v>281</v>
      </c>
      <c r="D1" s="148"/>
      <c r="E1" s="148"/>
      <c r="F1" s="148"/>
      <c r="G1" s="148"/>
      <c r="H1" s="118"/>
      <c r="I1" s="118"/>
      <c r="J1" s="118"/>
      <c r="K1" s="118"/>
      <c r="L1" s="148" t="s">
        <v>280</v>
      </c>
      <c r="M1" s="148"/>
      <c r="N1" s="148"/>
      <c r="O1" s="148"/>
      <c r="P1" s="148"/>
    </row>
    <row r="2" spans="3:16" ht="15.75" customHeight="1">
      <c r="C2" s="148"/>
      <c r="D2" s="148"/>
      <c r="E2" s="148"/>
      <c r="F2" s="148"/>
      <c r="G2" s="148"/>
      <c r="H2" s="119"/>
      <c r="I2" s="118"/>
      <c r="J2" s="118"/>
      <c r="K2" s="118"/>
      <c r="L2" s="148"/>
      <c r="M2" s="148"/>
      <c r="N2" s="148"/>
      <c r="O2" s="148"/>
      <c r="P2" s="148"/>
    </row>
    <row r="3" spans="3:16" ht="18.75">
      <c r="C3" s="148"/>
      <c r="D3" s="148"/>
      <c r="E3" s="148"/>
      <c r="F3" s="148"/>
      <c r="G3" s="148"/>
      <c r="H3" s="120"/>
      <c r="I3" s="120"/>
      <c r="J3" s="120"/>
      <c r="K3" s="120"/>
      <c r="L3" s="148"/>
      <c r="M3" s="148"/>
      <c r="N3" s="148"/>
      <c r="O3" s="148"/>
      <c r="P3" s="148"/>
    </row>
    <row r="4" spans="3:16" ht="59.25" customHeight="1">
      <c r="C4" s="148"/>
      <c r="D4" s="148"/>
      <c r="E4" s="148"/>
      <c r="F4" s="148"/>
      <c r="G4" s="148"/>
      <c r="H4" s="118"/>
      <c r="I4" s="118"/>
      <c r="J4" s="118"/>
      <c r="K4" s="118"/>
      <c r="L4" s="148"/>
      <c r="M4" s="148"/>
      <c r="N4" s="148"/>
      <c r="O4" s="148"/>
      <c r="P4" s="148"/>
    </row>
    <row r="6" spans="3:16" ht="64.5" customHeight="1"/>
    <row r="7" spans="3:16" ht="25.5">
      <c r="G7" s="150" t="s">
        <v>47</v>
      </c>
      <c r="H7" s="150"/>
      <c r="I7" s="150"/>
      <c r="J7" s="150"/>
      <c r="K7" s="150"/>
      <c r="L7" s="150"/>
    </row>
    <row r="8" spans="3:16" ht="18.75">
      <c r="H8" s="4"/>
      <c r="I8" s="4"/>
      <c r="J8" s="4"/>
      <c r="K8" s="4"/>
      <c r="L8" s="4"/>
    </row>
    <row r="9" spans="3:16" ht="63" customHeight="1">
      <c r="E9" s="151" t="s">
        <v>217</v>
      </c>
      <c r="F9" s="151"/>
      <c r="G9" s="151"/>
      <c r="H9" s="151"/>
      <c r="I9" s="151"/>
      <c r="J9" s="151"/>
      <c r="K9" s="151"/>
      <c r="L9" s="151"/>
      <c r="M9" s="151"/>
      <c r="N9" s="151"/>
    </row>
    <row r="10" spans="3:16" ht="16.5" customHeight="1"/>
    <row r="11" spans="3:16" ht="20.25" customHeight="1">
      <c r="E11" s="149" t="s">
        <v>219</v>
      </c>
      <c r="F11" s="149"/>
      <c r="G11" s="149"/>
      <c r="H11" s="149"/>
      <c r="I11" s="149"/>
      <c r="J11" s="149"/>
      <c r="K11" s="149"/>
      <c r="L11" s="149"/>
      <c r="M11" s="149"/>
      <c r="N11" s="149"/>
    </row>
    <row r="12" spans="3:16" ht="41.25" customHeight="1"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3:16" ht="18" customHeight="1"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3:16" ht="20.25" customHeight="1">
      <c r="D14" s="149" t="s">
        <v>66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3:16" ht="20.25" customHeight="1">
      <c r="D15" s="147"/>
      <c r="E15" s="147"/>
      <c r="F15" s="147"/>
      <c r="G15" s="147"/>
      <c r="H15" s="147"/>
      <c r="I15" s="147"/>
      <c r="J15" s="147"/>
      <c r="K15" s="147"/>
    </row>
    <row r="17" spans="9:14" ht="38.25" customHeight="1">
      <c r="J17" s="143" t="s">
        <v>83</v>
      </c>
      <c r="K17" s="143"/>
      <c r="L17" s="143"/>
      <c r="M17" s="143"/>
      <c r="N17" s="143"/>
    </row>
    <row r="18" spans="9:14" ht="18.75" customHeight="1">
      <c r="J18" s="143" t="s">
        <v>65</v>
      </c>
      <c r="K18" s="143"/>
      <c r="L18" s="143"/>
      <c r="M18" s="143"/>
      <c r="N18" s="143"/>
    </row>
    <row r="19" spans="9:14" ht="36.75" customHeight="1">
      <c r="J19" s="143" t="s">
        <v>84</v>
      </c>
      <c r="K19" s="143"/>
      <c r="L19" s="143"/>
      <c r="M19" s="143"/>
      <c r="N19" s="143"/>
    </row>
    <row r="20" spans="9:14" ht="24.95" customHeight="1">
      <c r="J20" s="146" t="s">
        <v>67</v>
      </c>
      <c r="K20" s="143"/>
      <c r="L20" s="143"/>
      <c r="M20" s="143"/>
      <c r="N20" s="143"/>
    </row>
    <row r="22" spans="9:14" ht="18.75">
      <c r="J22" s="143" t="s">
        <v>85</v>
      </c>
      <c r="K22" s="143"/>
      <c r="L22" s="143"/>
      <c r="M22" s="143"/>
      <c r="N22" s="143"/>
    </row>
    <row r="23" spans="9:14" ht="20.100000000000001" customHeight="1">
      <c r="J23" s="144" t="s">
        <v>218</v>
      </c>
      <c r="K23" s="145"/>
      <c r="L23" s="145"/>
      <c r="M23" s="145"/>
      <c r="N23" s="145"/>
    </row>
    <row r="24" spans="9:14" ht="20.100000000000001" customHeight="1">
      <c r="J24" s="145"/>
      <c r="K24" s="145"/>
      <c r="L24" s="145"/>
      <c r="M24" s="145"/>
      <c r="N24" s="145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mergeCells count="13">
    <mergeCell ref="D15:K15"/>
    <mergeCell ref="C1:G4"/>
    <mergeCell ref="L1:P4"/>
    <mergeCell ref="D14:N14"/>
    <mergeCell ref="G7:L7"/>
    <mergeCell ref="E9:N9"/>
    <mergeCell ref="E11:N12"/>
    <mergeCell ref="J17:N17"/>
    <mergeCell ref="J22:N22"/>
    <mergeCell ref="J23:N24"/>
    <mergeCell ref="J20:N20"/>
    <mergeCell ref="J19:N19"/>
    <mergeCell ref="J18:N18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5"/>
  <sheetViews>
    <sheetView view="pageBreakPreview" zoomScale="90" zoomScaleNormal="90" zoomScaleSheetLayoutView="90" workbookViewId="0">
      <pane ySplit="7" topLeftCell="A20" activePane="bottomLeft" state="frozen"/>
      <selection pane="bottomLeft" activeCell="H24" sqref="H24"/>
    </sheetView>
  </sheetViews>
  <sheetFormatPr defaultRowHeight="12.75"/>
  <cols>
    <col min="1" max="1" width="12.42578125" customWidth="1"/>
    <col min="2" max="2" width="68.7109375" customWidth="1"/>
    <col min="3" max="3" width="13.57031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10" width="6.85546875" customWidth="1"/>
    <col min="11" max="18" width="6.42578125" customWidth="1"/>
  </cols>
  <sheetData>
    <row r="1" spans="1:56" ht="15.75">
      <c r="A1" s="154" t="s">
        <v>216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56" ht="16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1:56" s="27" customFormat="1" ht="30" customHeight="1">
      <c r="A3" s="170" t="s">
        <v>5</v>
      </c>
      <c r="B3" s="217" t="s">
        <v>230</v>
      </c>
      <c r="C3" s="219" t="s">
        <v>6</v>
      </c>
      <c r="D3" s="173" t="s">
        <v>7</v>
      </c>
      <c r="E3" s="174"/>
      <c r="F3" s="174"/>
      <c r="G3" s="174"/>
      <c r="H3" s="174"/>
      <c r="I3" s="174"/>
      <c r="J3" s="175"/>
      <c r="K3" s="157" t="s">
        <v>11</v>
      </c>
      <c r="L3" s="158"/>
      <c r="M3" s="158"/>
      <c r="N3" s="158"/>
      <c r="O3" s="158"/>
      <c r="P3" s="158"/>
      <c r="Q3" s="158"/>
      <c r="R3" s="15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</row>
    <row r="4" spans="1:56" s="27" customFormat="1" ht="30.95" customHeight="1">
      <c r="A4" s="171"/>
      <c r="B4" s="218"/>
      <c r="C4" s="220"/>
      <c r="D4" s="168" t="s">
        <v>8</v>
      </c>
      <c r="E4" s="223" t="s">
        <v>13</v>
      </c>
      <c r="F4" s="214" t="s">
        <v>9</v>
      </c>
      <c r="G4" s="215"/>
      <c r="H4" s="215"/>
      <c r="I4" s="215"/>
      <c r="J4" s="216"/>
      <c r="K4" s="152" t="s">
        <v>2</v>
      </c>
      <c r="L4" s="213"/>
      <c r="M4" s="152" t="s">
        <v>3</v>
      </c>
      <c r="N4" s="153"/>
      <c r="O4" s="152" t="s">
        <v>4</v>
      </c>
      <c r="P4" s="153"/>
      <c r="Q4" s="152" t="s">
        <v>49</v>
      </c>
      <c r="R4" s="16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56" s="27" customFormat="1" ht="14.45" customHeight="1">
      <c r="A5" s="171"/>
      <c r="B5" s="218"/>
      <c r="C5" s="220"/>
      <c r="D5" s="222"/>
      <c r="E5" s="220"/>
      <c r="F5" s="168" t="s">
        <v>12</v>
      </c>
      <c r="G5" s="165" t="s">
        <v>10</v>
      </c>
      <c r="H5" s="166"/>
      <c r="I5" s="166"/>
      <c r="J5" s="167"/>
      <c r="K5" s="160" t="s">
        <v>73</v>
      </c>
      <c r="L5" s="160" t="s">
        <v>74</v>
      </c>
      <c r="M5" s="160" t="s">
        <v>245</v>
      </c>
      <c r="N5" s="160" t="s">
        <v>246</v>
      </c>
      <c r="O5" s="160" t="s">
        <v>203</v>
      </c>
      <c r="P5" s="160" t="s">
        <v>211</v>
      </c>
      <c r="Q5" s="160" t="s">
        <v>208</v>
      </c>
      <c r="R5" s="162" t="s">
        <v>212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1:56" s="27" customFormat="1" ht="150" customHeight="1">
      <c r="A6" s="172"/>
      <c r="B6" s="161"/>
      <c r="C6" s="221"/>
      <c r="D6" s="169"/>
      <c r="E6" s="221"/>
      <c r="F6" s="169"/>
      <c r="G6" s="121" t="s">
        <v>42</v>
      </c>
      <c r="H6" s="28" t="s">
        <v>276</v>
      </c>
      <c r="I6" s="28" t="s">
        <v>277</v>
      </c>
      <c r="J6" s="28" t="s">
        <v>43</v>
      </c>
      <c r="K6" s="161"/>
      <c r="L6" s="161"/>
      <c r="M6" s="161"/>
      <c r="N6" s="161"/>
      <c r="O6" s="161"/>
      <c r="P6" s="161"/>
      <c r="Q6" s="161"/>
      <c r="R6" s="163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</row>
    <row r="7" spans="1:56" s="42" customFormat="1" ht="15.75">
      <c r="A7" s="4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46">
        <v>17</v>
      </c>
      <c r="T7" s="43" t="s">
        <v>78</v>
      </c>
      <c r="U7" s="43" t="s">
        <v>79</v>
      </c>
    </row>
    <row r="8" spans="1:56" s="23" customFormat="1" ht="36" customHeight="1">
      <c r="A8" s="47" t="s">
        <v>14</v>
      </c>
      <c r="B8" s="41" t="s">
        <v>224</v>
      </c>
      <c r="C8" s="115" t="s">
        <v>244</v>
      </c>
      <c r="D8" s="116">
        <f>SUM(D9+D22,D26)</f>
        <v>2106</v>
      </c>
      <c r="E8" s="116">
        <f t="shared" ref="E8:R8" si="0">SUM(E9+E22,E26)</f>
        <v>702</v>
      </c>
      <c r="F8" s="116">
        <f t="shared" si="0"/>
        <v>1404</v>
      </c>
      <c r="G8" s="116">
        <f t="shared" si="0"/>
        <v>989</v>
      </c>
      <c r="H8" s="116">
        <f t="shared" si="0"/>
        <v>75</v>
      </c>
      <c r="I8" s="116">
        <f t="shared" ref="I8" si="1">SUM(I9+I22,I26)</f>
        <v>340</v>
      </c>
      <c r="J8" s="116">
        <f t="shared" si="0"/>
        <v>0</v>
      </c>
      <c r="K8" s="116">
        <f t="shared" si="0"/>
        <v>612</v>
      </c>
      <c r="L8" s="116">
        <f t="shared" si="0"/>
        <v>792</v>
      </c>
      <c r="M8" s="116">
        <f t="shared" si="0"/>
        <v>0</v>
      </c>
      <c r="N8" s="116">
        <f t="shared" si="0"/>
        <v>0</v>
      </c>
      <c r="O8" s="116">
        <f t="shared" si="0"/>
        <v>0</v>
      </c>
      <c r="P8" s="116">
        <f t="shared" si="0"/>
        <v>0</v>
      </c>
      <c r="Q8" s="116">
        <f t="shared" si="0"/>
        <v>0</v>
      </c>
      <c r="R8" s="116">
        <f t="shared" si="0"/>
        <v>0</v>
      </c>
      <c r="S8" s="140"/>
      <c r="T8" s="140"/>
      <c r="U8" s="224" t="s">
        <v>80</v>
      </c>
      <c r="V8" s="224"/>
    </row>
    <row r="9" spans="1:56" s="23" customFormat="1" ht="36" customHeight="1">
      <c r="A9" s="47" t="s">
        <v>253</v>
      </c>
      <c r="B9" s="41" t="s">
        <v>254</v>
      </c>
      <c r="C9" s="115" t="s">
        <v>255</v>
      </c>
      <c r="D9" s="116">
        <f t="shared" ref="D9:R9" si="2">SUM(D10:D21)</f>
        <v>1418</v>
      </c>
      <c r="E9" s="116">
        <f t="shared" si="2"/>
        <v>473</v>
      </c>
      <c r="F9" s="116">
        <f t="shared" si="2"/>
        <v>945</v>
      </c>
      <c r="G9" s="116">
        <f t="shared" si="2"/>
        <v>658</v>
      </c>
      <c r="H9" s="116">
        <f t="shared" si="2"/>
        <v>25</v>
      </c>
      <c r="I9" s="116">
        <f t="shared" ref="I9" si="3">SUM(I10:I21)</f>
        <v>262</v>
      </c>
      <c r="J9" s="116">
        <f t="shared" si="2"/>
        <v>0</v>
      </c>
      <c r="K9" s="116">
        <f t="shared" si="2"/>
        <v>420</v>
      </c>
      <c r="L9" s="116">
        <f t="shared" si="2"/>
        <v>525</v>
      </c>
      <c r="M9" s="116">
        <f t="shared" si="2"/>
        <v>0</v>
      </c>
      <c r="N9" s="116">
        <f t="shared" si="2"/>
        <v>0</v>
      </c>
      <c r="O9" s="116">
        <f t="shared" si="2"/>
        <v>0</v>
      </c>
      <c r="P9" s="116">
        <f t="shared" si="2"/>
        <v>0</v>
      </c>
      <c r="Q9" s="116">
        <f t="shared" si="2"/>
        <v>0</v>
      </c>
      <c r="R9" s="116">
        <f t="shared" si="2"/>
        <v>0</v>
      </c>
      <c r="S9" s="140"/>
      <c r="T9" s="140"/>
      <c r="U9" s="224" t="s">
        <v>80</v>
      </c>
      <c r="V9" s="224"/>
    </row>
    <row r="10" spans="1:56" ht="18" customHeight="1">
      <c r="A10" s="48" t="s">
        <v>256</v>
      </c>
      <c r="B10" s="8" t="s">
        <v>243</v>
      </c>
      <c r="C10" s="9" t="s">
        <v>68</v>
      </c>
      <c r="D10" s="7">
        <f t="shared" ref="D10:D21" si="4">E10+F10</f>
        <v>117</v>
      </c>
      <c r="E10" s="7">
        <v>39</v>
      </c>
      <c r="F10" s="7">
        <f t="shared" ref="F10:F14" si="5">K10+L10+M10+N10+O10+P10</f>
        <v>78</v>
      </c>
      <c r="G10" s="7">
        <f>F10-H10-I10-J10</f>
        <v>78</v>
      </c>
      <c r="H10" s="7">
        <v>0</v>
      </c>
      <c r="I10" s="7">
        <v>0</v>
      </c>
      <c r="J10" s="7">
        <v>0</v>
      </c>
      <c r="K10" s="7">
        <v>34</v>
      </c>
      <c r="L10" s="7">
        <v>44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49">
        <v>0</v>
      </c>
      <c r="S10" s="141"/>
      <c r="T10" s="141"/>
      <c r="U10" s="44">
        <f>SUM(K10:L27)/39</f>
        <v>47.769230769230766</v>
      </c>
      <c r="V10" s="44">
        <f>SUM(D10:D27)/39</f>
        <v>71.641025641025635</v>
      </c>
    </row>
    <row r="11" spans="1:56" ht="18" customHeight="1">
      <c r="A11" s="48" t="s">
        <v>257</v>
      </c>
      <c r="B11" s="8" t="s">
        <v>242</v>
      </c>
      <c r="C11" s="9" t="s">
        <v>69</v>
      </c>
      <c r="D11" s="7">
        <f t="shared" si="4"/>
        <v>176</v>
      </c>
      <c r="E11" s="7">
        <v>59</v>
      </c>
      <c r="F11" s="7">
        <f t="shared" si="5"/>
        <v>117</v>
      </c>
      <c r="G11" s="7">
        <f t="shared" ref="G11:G21" si="6">F11-H11-I11-J11</f>
        <v>117</v>
      </c>
      <c r="H11" s="7">
        <v>0</v>
      </c>
      <c r="I11" s="7">
        <v>0</v>
      </c>
      <c r="J11" s="7">
        <v>0</v>
      </c>
      <c r="K11" s="7">
        <v>52</v>
      </c>
      <c r="L11" s="7">
        <v>65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49">
        <v>0</v>
      </c>
      <c r="S11" s="141"/>
      <c r="T11" s="141"/>
      <c r="U11" s="44"/>
      <c r="V11" s="44"/>
    </row>
    <row r="12" spans="1:56" ht="18" customHeight="1">
      <c r="A12" s="48" t="s">
        <v>258</v>
      </c>
      <c r="B12" s="8" t="s">
        <v>23</v>
      </c>
      <c r="C12" s="9" t="s">
        <v>69</v>
      </c>
      <c r="D12" s="7">
        <f t="shared" si="4"/>
        <v>175</v>
      </c>
      <c r="E12" s="7">
        <v>58</v>
      </c>
      <c r="F12" s="7">
        <f t="shared" si="5"/>
        <v>117</v>
      </c>
      <c r="G12" s="7">
        <f t="shared" si="6"/>
        <v>2</v>
      </c>
      <c r="H12" s="7">
        <v>0</v>
      </c>
      <c r="I12" s="7">
        <v>115</v>
      </c>
      <c r="J12" s="7">
        <v>0</v>
      </c>
      <c r="K12" s="7">
        <v>51</v>
      </c>
      <c r="L12" s="7">
        <v>66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49">
        <v>0</v>
      </c>
      <c r="S12" s="141"/>
      <c r="T12" s="141"/>
    </row>
    <row r="13" spans="1:56" ht="18" customHeight="1">
      <c r="A13" s="48" t="s">
        <v>259</v>
      </c>
      <c r="B13" s="8" t="s">
        <v>102</v>
      </c>
      <c r="C13" s="9" t="s">
        <v>69</v>
      </c>
      <c r="D13" s="7">
        <f t="shared" si="4"/>
        <v>162</v>
      </c>
      <c r="E13" s="7">
        <v>54</v>
      </c>
      <c r="F13" s="7">
        <f t="shared" si="5"/>
        <v>108</v>
      </c>
      <c r="G13" s="7">
        <f t="shared" si="6"/>
        <v>108</v>
      </c>
      <c r="H13" s="7">
        <v>0</v>
      </c>
      <c r="I13" s="7">
        <v>0</v>
      </c>
      <c r="J13" s="7">
        <v>0</v>
      </c>
      <c r="K13" s="7">
        <v>50</v>
      </c>
      <c r="L13" s="7">
        <v>58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49">
        <v>0</v>
      </c>
      <c r="S13" s="141"/>
      <c r="T13" s="141"/>
    </row>
    <row r="14" spans="1:56" ht="18" customHeight="1">
      <c r="A14" s="48" t="s">
        <v>260</v>
      </c>
      <c r="B14" s="8" t="s">
        <v>22</v>
      </c>
      <c r="C14" s="9" t="s">
        <v>69</v>
      </c>
      <c r="D14" s="7">
        <f t="shared" si="4"/>
        <v>176</v>
      </c>
      <c r="E14" s="7">
        <v>59</v>
      </c>
      <c r="F14" s="7">
        <f t="shared" si="5"/>
        <v>117</v>
      </c>
      <c r="G14" s="7">
        <f t="shared" si="6"/>
        <v>117</v>
      </c>
      <c r="H14" s="7">
        <v>0</v>
      </c>
      <c r="I14" s="7">
        <v>0</v>
      </c>
      <c r="J14" s="7">
        <v>0</v>
      </c>
      <c r="K14" s="7">
        <v>34</v>
      </c>
      <c r="L14" s="7">
        <v>83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49">
        <v>0</v>
      </c>
      <c r="S14" s="141"/>
      <c r="T14" s="141"/>
    </row>
    <row r="15" spans="1:56" ht="18" customHeight="1">
      <c r="A15" s="48" t="s">
        <v>261</v>
      </c>
      <c r="B15" s="8" t="s">
        <v>24</v>
      </c>
      <c r="C15" s="7" t="s">
        <v>278</v>
      </c>
      <c r="D15" s="7">
        <f t="shared" si="4"/>
        <v>176</v>
      </c>
      <c r="E15" s="7">
        <v>59</v>
      </c>
      <c r="F15" s="7">
        <f>K15+L15+M15+N15+O15+P15</f>
        <v>117</v>
      </c>
      <c r="G15" s="7">
        <f t="shared" si="6"/>
        <v>2</v>
      </c>
      <c r="H15" s="7">
        <v>0</v>
      </c>
      <c r="I15" s="7">
        <v>115</v>
      </c>
      <c r="J15" s="7">
        <v>0</v>
      </c>
      <c r="K15" s="7">
        <v>57</v>
      </c>
      <c r="L15" s="7">
        <v>60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49">
        <v>0</v>
      </c>
      <c r="S15" s="141"/>
      <c r="T15" s="141"/>
    </row>
    <row r="16" spans="1:56" ht="18" customHeight="1">
      <c r="A16" s="48" t="s">
        <v>262</v>
      </c>
      <c r="B16" s="8" t="s">
        <v>72</v>
      </c>
      <c r="C16" s="9" t="s">
        <v>69</v>
      </c>
      <c r="D16" s="7">
        <f t="shared" si="4"/>
        <v>105</v>
      </c>
      <c r="E16" s="7">
        <v>35</v>
      </c>
      <c r="F16" s="7">
        <f t="shared" ref="F16:F21" si="7">K16+L16+M16+N16+O16+P16</f>
        <v>70</v>
      </c>
      <c r="G16" s="7">
        <f t="shared" si="6"/>
        <v>50</v>
      </c>
      <c r="H16" s="7">
        <v>0</v>
      </c>
      <c r="I16" s="7">
        <v>20</v>
      </c>
      <c r="J16" s="7">
        <v>0</v>
      </c>
      <c r="K16" s="7">
        <v>19</v>
      </c>
      <c r="L16" s="7">
        <v>51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49">
        <v>0</v>
      </c>
      <c r="S16" s="141"/>
      <c r="T16" s="141"/>
    </row>
    <row r="17" spans="1:24" ht="18" customHeight="1">
      <c r="A17" s="48" t="s">
        <v>263</v>
      </c>
      <c r="B17" s="8" t="s">
        <v>86</v>
      </c>
      <c r="C17" s="9" t="s">
        <v>68</v>
      </c>
      <c r="D17" s="7">
        <f t="shared" si="4"/>
        <v>117</v>
      </c>
      <c r="E17" s="7">
        <v>39</v>
      </c>
      <c r="F17" s="7">
        <f t="shared" si="7"/>
        <v>78</v>
      </c>
      <c r="G17" s="7">
        <f t="shared" si="6"/>
        <v>58</v>
      </c>
      <c r="H17" s="7">
        <v>20</v>
      </c>
      <c r="I17" s="7">
        <v>0</v>
      </c>
      <c r="J17" s="7">
        <v>0</v>
      </c>
      <c r="K17" s="7">
        <v>16</v>
      </c>
      <c r="L17" s="7">
        <v>62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49">
        <v>0</v>
      </c>
      <c r="S17" s="141"/>
      <c r="T17" s="141"/>
    </row>
    <row r="18" spans="1:24" s="21" customFormat="1" ht="18" customHeight="1">
      <c r="A18" s="48" t="s">
        <v>264</v>
      </c>
      <c r="B18" s="20" t="s">
        <v>87</v>
      </c>
      <c r="C18" s="142" t="s">
        <v>55</v>
      </c>
      <c r="D18" s="113">
        <f t="shared" si="4"/>
        <v>54</v>
      </c>
      <c r="E18" s="113">
        <v>18</v>
      </c>
      <c r="F18" s="10">
        <f t="shared" si="7"/>
        <v>36</v>
      </c>
      <c r="G18" s="7">
        <f t="shared" si="6"/>
        <v>31</v>
      </c>
      <c r="H18" s="113">
        <v>5</v>
      </c>
      <c r="I18" s="113">
        <v>0</v>
      </c>
      <c r="J18" s="113">
        <v>0</v>
      </c>
      <c r="K18" s="113">
        <v>36</v>
      </c>
      <c r="L18" s="113">
        <v>0</v>
      </c>
      <c r="M18" s="113">
        <v>0</v>
      </c>
      <c r="N18" s="113">
        <v>0</v>
      </c>
      <c r="O18" s="10">
        <v>0</v>
      </c>
      <c r="P18" s="10">
        <v>0</v>
      </c>
      <c r="Q18" s="10">
        <v>0</v>
      </c>
      <c r="R18" s="52">
        <v>0</v>
      </c>
      <c r="S18" s="141"/>
      <c r="T18" s="141"/>
    </row>
    <row r="19" spans="1:24" ht="18" customHeight="1">
      <c r="A19" s="48" t="s">
        <v>265</v>
      </c>
      <c r="B19" s="8" t="s">
        <v>214</v>
      </c>
      <c r="C19" s="142" t="s">
        <v>55</v>
      </c>
      <c r="D19" s="113">
        <f t="shared" si="4"/>
        <v>54</v>
      </c>
      <c r="E19" s="7">
        <v>18</v>
      </c>
      <c r="F19" s="7">
        <f t="shared" si="7"/>
        <v>36</v>
      </c>
      <c r="G19" s="7">
        <f t="shared" si="6"/>
        <v>32</v>
      </c>
      <c r="H19" s="7">
        <v>0</v>
      </c>
      <c r="I19" s="7">
        <v>4</v>
      </c>
      <c r="J19" s="7">
        <v>0</v>
      </c>
      <c r="K19" s="7">
        <v>0</v>
      </c>
      <c r="L19" s="7">
        <v>36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49">
        <v>0</v>
      </c>
      <c r="S19" s="141"/>
      <c r="T19" s="141"/>
    </row>
    <row r="20" spans="1:24" ht="18" customHeight="1">
      <c r="A20" s="48" t="s">
        <v>266</v>
      </c>
      <c r="B20" s="8" t="s">
        <v>215</v>
      </c>
      <c r="C20" s="142" t="s">
        <v>55</v>
      </c>
      <c r="D20" s="113">
        <f t="shared" si="4"/>
        <v>54</v>
      </c>
      <c r="E20" s="7">
        <v>18</v>
      </c>
      <c r="F20" s="7">
        <f t="shared" si="7"/>
        <v>36</v>
      </c>
      <c r="G20" s="7">
        <f t="shared" si="6"/>
        <v>28</v>
      </c>
      <c r="H20" s="7">
        <v>0</v>
      </c>
      <c r="I20" s="7">
        <v>8</v>
      </c>
      <c r="J20" s="7">
        <v>0</v>
      </c>
      <c r="K20" s="7">
        <v>36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49">
        <v>0</v>
      </c>
      <c r="S20" s="141"/>
      <c r="T20" s="141"/>
    </row>
    <row r="21" spans="1:24" ht="18" customHeight="1">
      <c r="A21" s="48" t="s">
        <v>267</v>
      </c>
      <c r="B21" s="8" t="s">
        <v>252</v>
      </c>
      <c r="C21" s="117" t="s">
        <v>55</v>
      </c>
      <c r="D21" s="113">
        <f t="shared" si="4"/>
        <v>52</v>
      </c>
      <c r="E21" s="7">
        <v>17</v>
      </c>
      <c r="F21" s="7">
        <f t="shared" si="7"/>
        <v>35</v>
      </c>
      <c r="G21" s="7">
        <f t="shared" si="6"/>
        <v>35</v>
      </c>
      <c r="H21" s="7">
        <v>0</v>
      </c>
      <c r="I21" s="7">
        <v>0</v>
      </c>
      <c r="J21" s="7">
        <v>0</v>
      </c>
      <c r="K21" s="7">
        <v>35</v>
      </c>
      <c r="L21" s="7"/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49">
        <v>0</v>
      </c>
      <c r="S21" s="141"/>
      <c r="T21" s="141"/>
    </row>
    <row r="22" spans="1:24" s="23" customFormat="1" ht="36" customHeight="1">
      <c r="A22" s="50" t="s">
        <v>268</v>
      </c>
      <c r="B22" s="31" t="s">
        <v>269</v>
      </c>
      <c r="C22" s="29" t="s">
        <v>270</v>
      </c>
      <c r="D22" s="30">
        <f>SUM(D23:D25)</f>
        <v>688</v>
      </c>
      <c r="E22" s="30">
        <f t="shared" ref="E22:R22" si="8">SUM(E23:E25)</f>
        <v>229</v>
      </c>
      <c r="F22" s="30">
        <f t="shared" si="8"/>
        <v>459</v>
      </c>
      <c r="G22" s="30">
        <f t="shared" si="8"/>
        <v>331</v>
      </c>
      <c r="H22" s="30">
        <f t="shared" si="8"/>
        <v>50</v>
      </c>
      <c r="I22" s="30">
        <f t="shared" ref="I22" si="9">SUM(I23:I25)</f>
        <v>78</v>
      </c>
      <c r="J22" s="30">
        <f t="shared" si="8"/>
        <v>0</v>
      </c>
      <c r="K22" s="30">
        <f t="shared" si="8"/>
        <v>192</v>
      </c>
      <c r="L22" s="30">
        <f>SUM(L23:L25)</f>
        <v>267</v>
      </c>
      <c r="M22" s="30">
        <f t="shared" si="8"/>
        <v>0</v>
      </c>
      <c r="N22" s="30">
        <f t="shared" si="8"/>
        <v>0</v>
      </c>
      <c r="O22" s="30">
        <f t="shared" si="8"/>
        <v>0</v>
      </c>
      <c r="P22" s="30">
        <f t="shared" si="8"/>
        <v>0</v>
      </c>
      <c r="Q22" s="30">
        <f t="shared" si="8"/>
        <v>0</v>
      </c>
      <c r="R22" s="30">
        <f t="shared" si="8"/>
        <v>0</v>
      </c>
      <c r="S22" s="140"/>
      <c r="T22" s="140"/>
      <c r="U22" s="225" t="s">
        <v>81</v>
      </c>
      <c r="V22" s="225"/>
    </row>
    <row r="23" spans="1:24" ht="18" customHeight="1">
      <c r="A23" s="48" t="s">
        <v>271</v>
      </c>
      <c r="B23" s="20" t="s">
        <v>28</v>
      </c>
      <c r="C23" s="26" t="s">
        <v>68</v>
      </c>
      <c r="D23" s="10">
        <f t="shared" ref="D23:D25" si="10">E23+F23</f>
        <v>351</v>
      </c>
      <c r="E23" s="10">
        <v>117</v>
      </c>
      <c r="F23" s="10">
        <f t="shared" ref="F23:F25" si="11">K23+L23+M23+N23+O23+P23</f>
        <v>234</v>
      </c>
      <c r="G23" s="10">
        <f>F23-H23-I23-J23</f>
        <v>156</v>
      </c>
      <c r="H23" s="10">
        <v>0</v>
      </c>
      <c r="I23" s="10">
        <v>78</v>
      </c>
      <c r="J23" s="10">
        <v>0</v>
      </c>
      <c r="K23" s="10">
        <v>120</v>
      </c>
      <c r="L23" s="10">
        <v>114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52">
        <v>0</v>
      </c>
      <c r="S23" s="141"/>
      <c r="T23" s="141"/>
    </row>
    <row r="24" spans="1:24" ht="18" customHeight="1">
      <c r="A24" s="48" t="s">
        <v>272</v>
      </c>
      <c r="B24" s="8" t="s">
        <v>89</v>
      </c>
      <c r="C24" s="9" t="s">
        <v>69</v>
      </c>
      <c r="D24" s="7">
        <f t="shared" si="10"/>
        <v>150</v>
      </c>
      <c r="E24" s="7">
        <v>50</v>
      </c>
      <c r="F24" s="7">
        <f t="shared" si="11"/>
        <v>100</v>
      </c>
      <c r="G24" s="10">
        <f t="shared" ref="G24:G25" si="12">F24-H24-I24-J24</f>
        <v>70</v>
      </c>
      <c r="H24" s="7">
        <v>30</v>
      </c>
      <c r="I24" s="7">
        <v>0</v>
      </c>
      <c r="J24" s="7">
        <v>0</v>
      </c>
      <c r="K24" s="7">
        <v>38</v>
      </c>
      <c r="L24" s="7">
        <v>62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49">
        <v>0</v>
      </c>
      <c r="S24" s="141"/>
      <c r="T24" s="141"/>
    </row>
    <row r="25" spans="1:24" ht="18" customHeight="1">
      <c r="A25" s="48" t="s">
        <v>273</v>
      </c>
      <c r="B25" s="8" t="s">
        <v>88</v>
      </c>
      <c r="C25" s="9" t="s">
        <v>69</v>
      </c>
      <c r="D25" s="7">
        <f t="shared" si="10"/>
        <v>187</v>
      </c>
      <c r="E25" s="7">
        <v>62</v>
      </c>
      <c r="F25" s="7">
        <f t="shared" si="11"/>
        <v>125</v>
      </c>
      <c r="G25" s="10">
        <f t="shared" si="12"/>
        <v>105</v>
      </c>
      <c r="H25" s="7">
        <v>20</v>
      </c>
      <c r="I25" s="7">
        <v>0</v>
      </c>
      <c r="J25" s="7">
        <v>0</v>
      </c>
      <c r="K25" s="7">
        <v>34</v>
      </c>
      <c r="L25" s="7">
        <v>91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49">
        <v>0</v>
      </c>
      <c r="S25" s="141"/>
      <c r="T25" s="141"/>
    </row>
    <row r="26" spans="1:24" s="23" customFormat="1" ht="36" customHeight="1">
      <c r="A26" s="50" t="s">
        <v>274</v>
      </c>
      <c r="B26" s="31" t="s">
        <v>275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40"/>
      <c r="T26" s="140"/>
      <c r="U26" s="225" t="s">
        <v>81</v>
      </c>
      <c r="V26" s="225"/>
    </row>
    <row r="27" spans="1:24" ht="18" customHeight="1">
      <c r="A27" s="48"/>
      <c r="B27" s="8"/>
      <c r="C27" s="142"/>
      <c r="D27" s="11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9"/>
      <c r="S27" s="141"/>
      <c r="T27" s="141"/>
    </row>
    <row r="28" spans="1:24" s="23" customFormat="1" ht="30.95" customHeight="1">
      <c r="A28" s="50" t="s">
        <v>16</v>
      </c>
      <c r="B28" s="31" t="s">
        <v>225</v>
      </c>
      <c r="C28" s="29" t="s">
        <v>223</v>
      </c>
      <c r="D28" s="84">
        <f t="shared" ref="D28:I28" si="13">SUM(D29:D32)</f>
        <v>714</v>
      </c>
      <c r="E28" s="84">
        <f t="shared" si="13"/>
        <v>238</v>
      </c>
      <c r="F28" s="84">
        <f t="shared" si="13"/>
        <v>476</v>
      </c>
      <c r="G28" s="84">
        <f t="shared" si="13"/>
        <v>54</v>
      </c>
      <c r="H28" s="84">
        <f t="shared" si="13"/>
        <v>0</v>
      </c>
      <c r="I28" s="84">
        <f t="shared" si="13"/>
        <v>422</v>
      </c>
      <c r="J28" s="84">
        <f t="shared" ref="J28:R28" si="14">SUM(J29:J32)</f>
        <v>0</v>
      </c>
      <c r="K28" s="84">
        <f t="shared" si="14"/>
        <v>0</v>
      </c>
      <c r="L28" s="84">
        <f t="shared" si="14"/>
        <v>0</v>
      </c>
      <c r="M28" s="84">
        <f t="shared" si="14"/>
        <v>104</v>
      </c>
      <c r="N28" s="84">
        <f t="shared" si="14"/>
        <v>124</v>
      </c>
      <c r="O28" s="84">
        <f t="shared" si="14"/>
        <v>64</v>
      </c>
      <c r="P28" s="84">
        <f t="shared" si="14"/>
        <v>72</v>
      </c>
      <c r="Q28" s="84">
        <f t="shared" si="14"/>
        <v>56</v>
      </c>
      <c r="R28" s="85">
        <f t="shared" si="14"/>
        <v>56</v>
      </c>
      <c r="T28" s="225" t="s">
        <v>81</v>
      </c>
      <c r="U28" s="225"/>
    </row>
    <row r="29" spans="1:24" ht="15.75">
      <c r="A29" s="48" t="s">
        <v>17</v>
      </c>
      <c r="B29" s="8" t="s">
        <v>18</v>
      </c>
      <c r="C29" s="7" t="s">
        <v>55</v>
      </c>
      <c r="D29" s="83">
        <f>E29+F29</f>
        <v>56</v>
      </c>
      <c r="E29" s="95">
        <v>8</v>
      </c>
      <c r="F29" s="83">
        <f>K29+L29+M29+N29+O29+P29+Q29+R29</f>
        <v>48</v>
      </c>
      <c r="G29" s="83">
        <f>F29-I29-H29</f>
        <v>14</v>
      </c>
      <c r="H29" s="95">
        <v>0</v>
      </c>
      <c r="I29" s="95">
        <v>34</v>
      </c>
      <c r="J29" s="95">
        <v>0</v>
      </c>
      <c r="K29" s="95">
        <v>0</v>
      </c>
      <c r="L29" s="95">
        <v>0</v>
      </c>
      <c r="M29" s="95">
        <v>0</v>
      </c>
      <c r="N29" s="95">
        <v>48</v>
      </c>
      <c r="O29" s="95">
        <v>0</v>
      </c>
      <c r="P29" s="95">
        <v>0</v>
      </c>
      <c r="Q29" s="95">
        <v>0</v>
      </c>
      <c r="R29" s="96">
        <v>0</v>
      </c>
      <c r="T29" s="62">
        <f>SUM(M29:M32,M35:M37,M40:M54,M57:M60,M66:M68)/17</f>
        <v>36</v>
      </c>
      <c r="U29" s="62">
        <f>SUM(N29:N32,N35:N37,N40:N54,N57:N60,N62:N64,N66:N68)/22</f>
        <v>36</v>
      </c>
      <c r="V29" s="62"/>
    </row>
    <row r="30" spans="1:24" ht="15.75">
      <c r="A30" s="48" t="s">
        <v>19</v>
      </c>
      <c r="B30" s="8" t="s">
        <v>22</v>
      </c>
      <c r="C30" s="7" t="s">
        <v>55</v>
      </c>
      <c r="D30" s="83">
        <f>E30+F30</f>
        <v>58</v>
      </c>
      <c r="E30" s="95">
        <v>10</v>
      </c>
      <c r="F30" s="83">
        <f>K30+L30+M30+N30+O30+P30+Q30+R30</f>
        <v>48</v>
      </c>
      <c r="G30" s="83">
        <f t="shared" ref="G30:G32" si="15">F30-I30-H30</f>
        <v>4</v>
      </c>
      <c r="H30" s="95">
        <v>0</v>
      </c>
      <c r="I30" s="95">
        <v>44</v>
      </c>
      <c r="J30" s="95">
        <v>0</v>
      </c>
      <c r="K30" s="95">
        <v>0</v>
      </c>
      <c r="L30" s="95">
        <v>0</v>
      </c>
      <c r="M30" s="95">
        <v>48</v>
      </c>
      <c r="N30" s="95">
        <v>0</v>
      </c>
      <c r="O30" s="95">
        <v>0</v>
      </c>
      <c r="P30" s="95">
        <v>0</v>
      </c>
      <c r="Q30" s="95">
        <v>0</v>
      </c>
      <c r="R30" s="96">
        <v>0</v>
      </c>
      <c r="T30" s="226" t="s">
        <v>82</v>
      </c>
      <c r="U30" s="226"/>
    </row>
    <row r="31" spans="1:24" s="23" customFormat="1" ht="31.5" customHeight="1">
      <c r="A31" s="51" t="s">
        <v>20</v>
      </c>
      <c r="B31" s="24" t="s">
        <v>23</v>
      </c>
      <c r="C31" s="126" t="s">
        <v>221</v>
      </c>
      <c r="D31" s="86">
        <f>E31+F31</f>
        <v>220</v>
      </c>
      <c r="E31" s="97">
        <v>30</v>
      </c>
      <c r="F31" s="86">
        <f>K31+L31+M31+N31+O31+P31+Q31+R31</f>
        <v>190</v>
      </c>
      <c r="G31" s="83">
        <f t="shared" si="15"/>
        <v>24</v>
      </c>
      <c r="H31" s="97">
        <v>0</v>
      </c>
      <c r="I31" s="97">
        <v>166</v>
      </c>
      <c r="J31" s="97">
        <v>0</v>
      </c>
      <c r="K31" s="97">
        <v>0</v>
      </c>
      <c r="L31" s="97">
        <v>0</v>
      </c>
      <c r="M31" s="97">
        <v>28</v>
      </c>
      <c r="N31" s="97">
        <v>38</v>
      </c>
      <c r="O31" s="97">
        <v>32</v>
      </c>
      <c r="P31" s="97">
        <v>36</v>
      </c>
      <c r="Q31" s="97">
        <v>28</v>
      </c>
      <c r="R31" s="98">
        <v>28</v>
      </c>
      <c r="S31" s="25"/>
      <c r="T31" s="62">
        <f>SUM(O29:O32,O40:O54,O57:O60,O62:O64,O66:O68)/16</f>
        <v>36</v>
      </c>
      <c r="U31" s="62">
        <f>SUM(P29:P32,P35:P37,P40:P54,P57:P60,P62:P64,P66:P68)/23</f>
        <v>36</v>
      </c>
      <c r="V31" s="62"/>
      <c r="W31" s="25"/>
      <c r="X31" s="25"/>
    </row>
    <row r="32" spans="1:24" s="23" customFormat="1" ht="31.5" customHeight="1">
      <c r="A32" s="51" t="s">
        <v>21</v>
      </c>
      <c r="B32" s="24" t="s">
        <v>24</v>
      </c>
      <c r="C32" s="127" t="s">
        <v>222</v>
      </c>
      <c r="D32" s="86">
        <f>E32+F32</f>
        <v>380</v>
      </c>
      <c r="E32" s="97">
        <v>190</v>
      </c>
      <c r="F32" s="86">
        <f>K32+L32+M32+N32+O32+P32+Q32+R32</f>
        <v>190</v>
      </c>
      <c r="G32" s="83">
        <f t="shared" si="15"/>
        <v>12</v>
      </c>
      <c r="H32" s="97">
        <v>0</v>
      </c>
      <c r="I32" s="97">
        <v>178</v>
      </c>
      <c r="J32" s="97">
        <v>0</v>
      </c>
      <c r="K32" s="97">
        <v>0</v>
      </c>
      <c r="L32" s="97">
        <v>0</v>
      </c>
      <c r="M32" s="97">
        <v>28</v>
      </c>
      <c r="N32" s="97">
        <v>38</v>
      </c>
      <c r="O32" s="97">
        <v>32</v>
      </c>
      <c r="P32" s="97">
        <v>36</v>
      </c>
      <c r="Q32" s="97">
        <v>28</v>
      </c>
      <c r="R32" s="98">
        <v>28</v>
      </c>
    </row>
    <row r="33" spans="1:24" ht="15.75">
      <c r="A33" s="48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9"/>
      <c r="T33" s="226" t="s">
        <v>99</v>
      </c>
      <c r="U33" s="226"/>
    </row>
    <row r="34" spans="1:24" s="23" customFormat="1" ht="30.95" customHeight="1">
      <c r="A34" s="50" t="s">
        <v>25</v>
      </c>
      <c r="B34" s="31" t="s">
        <v>226</v>
      </c>
      <c r="C34" s="30" t="s">
        <v>247</v>
      </c>
      <c r="D34" s="84">
        <f>SUM(D35:D37)</f>
        <v>150</v>
      </c>
      <c r="E34" s="84">
        <v>50</v>
      </c>
      <c r="F34" s="84">
        <f>SUM(F35:F37)</f>
        <v>100</v>
      </c>
      <c r="G34" s="84">
        <f t="shared" ref="G34:P34" si="16">SUM(G35:G36)</f>
        <v>30</v>
      </c>
      <c r="H34" s="84">
        <f t="shared" si="16"/>
        <v>16</v>
      </c>
      <c r="I34" s="84">
        <f t="shared" ref="I34" si="17">SUM(I35:I36)</f>
        <v>20</v>
      </c>
      <c r="J34" s="84">
        <f t="shared" si="16"/>
        <v>0</v>
      </c>
      <c r="K34" s="84">
        <f t="shared" si="16"/>
        <v>0</v>
      </c>
      <c r="L34" s="84">
        <f t="shared" si="16"/>
        <v>0</v>
      </c>
      <c r="M34" s="84">
        <f>SUM(M35:M37)</f>
        <v>100</v>
      </c>
      <c r="N34" s="84">
        <f t="shared" si="16"/>
        <v>0</v>
      </c>
      <c r="O34" s="84">
        <f t="shared" si="16"/>
        <v>0</v>
      </c>
      <c r="P34" s="84">
        <f t="shared" si="16"/>
        <v>0</v>
      </c>
      <c r="Q34" s="84">
        <v>0</v>
      </c>
      <c r="R34" s="85">
        <v>0</v>
      </c>
      <c r="T34" s="23">
        <f>SUM(Q29:Q32,Q40:Q54,Q57:Q60,Q62:Q64,Q66:Q67)/17</f>
        <v>36</v>
      </c>
      <c r="U34" s="23">
        <f>SUM(R29:R32,R35:R36,R40:R54,R57:R60,R62:R64,R66:R68)/13</f>
        <v>38.769230769230766</v>
      </c>
    </row>
    <row r="35" spans="1:24" ht="15.75">
      <c r="A35" s="48" t="s">
        <v>26</v>
      </c>
      <c r="B35" s="8" t="s">
        <v>28</v>
      </c>
      <c r="C35" s="10" t="s">
        <v>55</v>
      </c>
      <c r="D35" s="83">
        <f>E35+F35</f>
        <v>51</v>
      </c>
      <c r="E35" s="95">
        <v>17</v>
      </c>
      <c r="F35" s="83">
        <f>K35+L35+M35+N35+O35+P35+Q35+R35</f>
        <v>34</v>
      </c>
      <c r="G35" s="83">
        <f>F35-I35-H35</f>
        <v>14</v>
      </c>
      <c r="H35" s="95">
        <v>0</v>
      </c>
      <c r="I35" s="95">
        <v>20</v>
      </c>
      <c r="J35" s="95">
        <v>0</v>
      </c>
      <c r="K35" s="95">
        <v>0</v>
      </c>
      <c r="L35" s="95">
        <v>0</v>
      </c>
      <c r="M35" s="95">
        <v>34</v>
      </c>
      <c r="N35" s="95">
        <v>0</v>
      </c>
      <c r="O35" s="95">
        <v>0</v>
      </c>
      <c r="P35" s="95">
        <v>0</v>
      </c>
      <c r="Q35" s="95">
        <v>0</v>
      </c>
      <c r="R35" s="96">
        <v>0</v>
      </c>
    </row>
    <row r="36" spans="1:24" ht="15.75">
      <c r="A36" s="48" t="s">
        <v>27</v>
      </c>
      <c r="B36" s="8" t="s">
        <v>89</v>
      </c>
      <c r="C36" s="10" t="s">
        <v>55</v>
      </c>
      <c r="D36" s="83">
        <f>E36+F36</f>
        <v>48</v>
      </c>
      <c r="E36" s="95">
        <v>16</v>
      </c>
      <c r="F36" s="83">
        <f>K36+L36+M36+N36+O36+P36+Q36+R36</f>
        <v>32</v>
      </c>
      <c r="G36" s="83">
        <f t="shared" ref="G36:G37" si="18">F36-I36-H36</f>
        <v>16</v>
      </c>
      <c r="H36" s="95">
        <v>16</v>
      </c>
      <c r="I36" s="95">
        <v>0</v>
      </c>
      <c r="J36" s="95">
        <v>0</v>
      </c>
      <c r="K36" s="95">
        <v>0</v>
      </c>
      <c r="L36" s="95">
        <v>0</v>
      </c>
      <c r="M36" s="95">
        <v>32</v>
      </c>
      <c r="N36" s="95">
        <v>0</v>
      </c>
      <c r="O36" s="95">
        <v>0</v>
      </c>
      <c r="P36" s="95">
        <v>0</v>
      </c>
      <c r="Q36" s="95">
        <v>0</v>
      </c>
      <c r="R36" s="96">
        <v>0</v>
      </c>
    </row>
    <row r="37" spans="1:24" ht="15.75">
      <c r="A37" s="48" t="s">
        <v>187</v>
      </c>
      <c r="B37" s="8" t="s">
        <v>86</v>
      </c>
      <c r="C37" s="7" t="s">
        <v>55</v>
      </c>
      <c r="D37" s="83">
        <f>E37+F37</f>
        <v>51</v>
      </c>
      <c r="E37" s="7">
        <v>17</v>
      </c>
      <c r="F37" s="83">
        <f>K37+L37+M37+N37+O37+P37+Q37+R37</f>
        <v>34</v>
      </c>
      <c r="G37" s="83">
        <f t="shared" si="18"/>
        <v>24</v>
      </c>
      <c r="H37" s="7">
        <v>10</v>
      </c>
      <c r="I37" s="7">
        <v>0</v>
      </c>
      <c r="J37" s="95">
        <v>0</v>
      </c>
      <c r="K37" s="95">
        <v>0</v>
      </c>
      <c r="L37" s="95">
        <v>0</v>
      </c>
      <c r="M37" s="7">
        <v>34</v>
      </c>
      <c r="N37" s="95">
        <v>0</v>
      </c>
      <c r="O37" s="95">
        <v>0</v>
      </c>
      <c r="P37" s="95">
        <v>0</v>
      </c>
      <c r="Q37" s="95">
        <v>0</v>
      </c>
      <c r="R37" s="96">
        <v>0</v>
      </c>
      <c r="S37" s="228"/>
      <c r="T37" s="229"/>
    </row>
    <row r="38" spans="1:24" s="25" customFormat="1" ht="30.95" customHeight="1">
      <c r="A38" s="50" t="s">
        <v>30</v>
      </c>
      <c r="B38" s="32" t="s">
        <v>227</v>
      </c>
      <c r="C38" s="29" t="s">
        <v>248</v>
      </c>
      <c r="D38" s="84">
        <f t="shared" ref="D38:R38" si="19">D39+D55</f>
        <v>4770</v>
      </c>
      <c r="E38" s="84">
        <f t="shared" si="19"/>
        <v>1422</v>
      </c>
      <c r="F38" s="84">
        <f t="shared" si="19"/>
        <v>3348</v>
      </c>
      <c r="G38" s="84">
        <f t="shared" si="19"/>
        <v>1648</v>
      </c>
      <c r="H38" s="84">
        <f t="shared" si="19"/>
        <v>70</v>
      </c>
      <c r="I38" s="84">
        <f t="shared" ref="I38" si="20">I39+I55</f>
        <v>1116</v>
      </c>
      <c r="J38" s="84">
        <f t="shared" si="19"/>
        <v>110</v>
      </c>
      <c r="K38" s="84">
        <f t="shared" si="19"/>
        <v>0</v>
      </c>
      <c r="L38" s="84">
        <f t="shared" si="19"/>
        <v>0</v>
      </c>
      <c r="M38" s="84">
        <f t="shared" si="19"/>
        <v>408</v>
      </c>
      <c r="N38" s="84">
        <f t="shared" si="19"/>
        <v>668</v>
      </c>
      <c r="O38" s="84">
        <f t="shared" si="19"/>
        <v>512</v>
      </c>
      <c r="P38" s="84">
        <f t="shared" si="19"/>
        <v>756</v>
      </c>
      <c r="Q38" s="84">
        <f t="shared" si="19"/>
        <v>556</v>
      </c>
      <c r="R38" s="85">
        <f t="shared" si="19"/>
        <v>448</v>
      </c>
      <c r="S38" s="122"/>
      <c r="T38" s="122"/>
      <c r="U38" s="227"/>
      <c r="V38" s="227"/>
    </row>
    <row r="39" spans="1:24" ht="15.75" customHeight="1">
      <c r="A39" s="53" t="s">
        <v>15</v>
      </c>
      <c r="B39" s="33" t="s">
        <v>75</v>
      </c>
      <c r="C39" s="129" t="s">
        <v>249</v>
      </c>
      <c r="D39" s="87">
        <f t="shared" ref="D39:R39" si="21">SUM(D40:D54)</f>
        <v>2307</v>
      </c>
      <c r="E39" s="87">
        <f t="shared" si="21"/>
        <v>769</v>
      </c>
      <c r="F39" s="87">
        <f t="shared" si="21"/>
        <v>1538</v>
      </c>
      <c r="G39" s="87">
        <f t="shared" si="21"/>
        <v>944</v>
      </c>
      <c r="H39" s="87">
        <f t="shared" si="21"/>
        <v>0</v>
      </c>
      <c r="I39" s="87">
        <f t="shared" ref="I39" si="22">SUM(I40:I54)</f>
        <v>544</v>
      </c>
      <c r="J39" s="87">
        <f t="shared" si="21"/>
        <v>50</v>
      </c>
      <c r="K39" s="87">
        <f t="shared" si="21"/>
        <v>0</v>
      </c>
      <c r="L39" s="87">
        <f t="shared" si="21"/>
        <v>0</v>
      </c>
      <c r="M39" s="87">
        <f t="shared" si="21"/>
        <v>308</v>
      </c>
      <c r="N39" s="87">
        <f t="shared" si="21"/>
        <v>412</v>
      </c>
      <c r="O39" s="87">
        <f t="shared" si="21"/>
        <v>450</v>
      </c>
      <c r="P39" s="87">
        <f t="shared" si="21"/>
        <v>212</v>
      </c>
      <c r="Q39" s="87">
        <f t="shared" si="21"/>
        <v>156</v>
      </c>
      <c r="R39" s="88">
        <f t="shared" si="21"/>
        <v>0</v>
      </c>
      <c r="S39" s="122"/>
      <c r="T39" s="122"/>
      <c r="U39" s="106"/>
      <c r="V39" s="106"/>
      <c r="X39" s="105"/>
    </row>
    <row r="40" spans="1:24" ht="15.75">
      <c r="A40" s="48" t="s">
        <v>56</v>
      </c>
      <c r="B40" s="8" t="s">
        <v>188</v>
      </c>
      <c r="C40" s="10" t="s">
        <v>55</v>
      </c>
      <c r="D40" s="83">
        <f t="shared" ref="D40:D54" si="23">E40+F40</f>
        <v>60</v>
      </c>
      <c r="E40" s="95">
        <v>20</v>
      </c>
      <c r="F40" s="86">
        <f>SUM(K40:R40)</f>
        <v>40</v>
      </c>
      <c r="G40" s="83">
        <f>F40-H40-I40-J40</f>
        <v>20</v>
      </c>
      <c r="H40" s="97">
        <v>0</v>
      </c>
      <c r="I40" s="97">
        <v>20</v>
      </c>
      <c r="J40" s="95">
        <v>0</v>
      </c>
      <c r="K40" s="97">
        <v>0</v>
      </c>
      <c r="L40" s="97">
        <v>0</v>
      </c>
      <c r="M40" s="97">
        <v>0</v>
      </c>
      <c r="N40" s="97">
        <v>40</v>
      </c>
      <c r="O40" s="97">
        <v>0</v>
      </c>
      <c r="P40" s="97">
        <v>0</v>
      </c>
      <c r="Q40" s="97">
        <v>0</v>
      </c>
      <c r="R40" s="98">
        <v>0</v>
      </c>
      <c r="U40" s="107"/>
      <c r="V40" s="107"/>
      <c r="W40" s="107"/>
    </row>
    <row r="41" spans="1:24" ht="15.75">
      <c r="A41" s="48" t="s">
        <v>57</v>
      </c>
      <c r="B41" s="8" t="s">
        <v>90</v>
      </c>
      <c r="C41" s="26" t="s">
        <v>209</v>
      </c>
      <c r="D41" s="83">
        <f t="shared" si="23"/>
        <v>207</v>
      </c>
      <c r="E41" s="95">
        <v>69</v>
      </c>
      <c r="F41" s="86">
        <f t="shared" ref="F41:F54" si="24">SUM(K41:R41)</f>
        <v>138</v>
      </c>
      <c r="G41" s="83">
        <f t="shared" ref="G41:G54" si="25">F41-H41-I41-J41</f>
        <v>8</v>
      </c>
      <c r="H41" s="97">
        <v>0</v>
      </c>
      <c r="I41" s="97">
        <v>130</v>
      </c>
      <c r="J41" s="95">
        <v>0</v>
      </c>
      <c r="K41" s="97">
        <v>0</v>
      </c>
      <c r="L41" s="97">
        <v>0</v>
      </c>
      <c r="M41" s="95">
        <v>36</v>
      </c>
      <c r="N41" s="97">
        <v>50</v>
      </c>
      <c r="O41" s="97">
        <v>52</v>
      </c>
      <c r="P41" s="97">
        <v>0</v>
      </c>
      <c r="Q41" s="97">
        <v>0</v>
      </c>
      <c r="R41" s="98">
        <v>0</v>
      </c>
    </row>
    <row r="42" spans="1:24" ht="15.75">
      <c r="A42" s="48" t="s">
        <v>58</v>
      </c>
      <c r="B42" s="8" t="s">
        <v>189</v>
      </c>
      <c r="C42" s="26" t="s">
        <v>68</v>
      </c>
      <c r="D42" s="83">
        <f t="shared" si="23"/>
        <v>111</v>
      </c>
      <c r="E42" s="95">
        <v>37</v>
      </c>
      <c r="F42" s="86">
        <f t="shared" si="24"/>
        <v>74</v>
      </c>
      <c r="G42" s="83">
        <f t="shared" si="25"/>
        <v>44</v>
      </c>
      <c r="H42" s="97">
        <v>0</v>
      </c>
      <c r="I42" s="97">
        <v>30</v>
      </c>
      <c r="J42" s="95">
        <v>0</v>
      </c>
      <c r="K42" s="97">
        <v>0</v>
      </c>
      <c r="L42" s="97">
        <v>0</v>
      </c>
      <c r="M42" s="95">
        <v>34</v>
      </c>
      <c r="N42" s="97">
        <v>40</v>
      </c>
      <c r="O42" s="97">
        <v>0</v>
      </c>
      <c r="P42" s="97">
        <v>0</v>
      </c>
      <c r="Q42" s="97">
        <v>0</v>
      </c>
      <c r="R42" s="98">
        <v>0</v>
      </c>
    </row>
    <row r="43" spans="1:24" ht="15.75">
      <c r="A43" s="51" t="s">
        <v>59</v>
      </c>
      <c r="B43" s="11" t="s">
        <v>190</v>
      </c>
      <c r="C43" s="10" t="s">
        <v>50</v>
      </c>
      <c r="D43" s="86">
        <f t="shared" si="23"/>
        <v>129</v>
      </c>
      <c r="E43" s="97">
        <v>43</v>
      </c>
      <c r="F43" s="86">
        <f t="shared" si="24"/>
        <v>86</v>
      </c>
      <c r="G43" s="83">
        <f t="shared" si="25"/>
        <v>76</v>
      </c>
      <c r="H43" s="97">
        <v>0</v>
      </c>
      <c r="I43" s="97">
        <v>10</v>
      </c>
      <c r="J43" s="97">
        <v>0</v>
      </c>
      <c r="K43" s="97">
        <v>0</v>
      </c>
      <c r="L43" s="97">
        <v>0</v>
      </c>
      <c r="M43" s="97">
        <v>48</v>
      </c>
      <c r="N43" s="97">
        <v>38</v>
      </c>
      <c r="O43" s="97">
        <v>0</v>
      </c>
      <c r="P43" s="97">
        <v>0</v>
      </c>
      <c r="Q43" s="97">
        <v>0</v>
      </c>
      <c r="R43" s="98">
        <v>0</v>
      </c>
    </row>
    <row r="44" spans="1:24" ht="15.75" customHeight="1">
      <c r="A44" s="48" t="s">
        <v>60</v>
      </c>
      <c r="B44" s="8" t="s">
        <v>191</v>
      </c>
      <c r="C44" s="26" t="s">
        <v>69</v>
      </c>
      <c r="D44" s="83">
        <f t="shared" si="23"/>
        <v>159</v>
      </c>
      <c r="E44" s="95">
        <v>53</v>
      </c>
      <c r="F44" s="86">
        <f t="shared" si="24"/>
        <v>106</v>
      </c>
      <c r="G44" s="83">
        <f t="shared" si="25"/>
        <v>86</v>
      </c>
      <c r="H44" s="97">
        <v>0</v>
      </c>
      <c r="I44" s="97">
        <v>20</v>
      </c>
      <c r="J44" s="95">
        <v>0</v>
      </c>
      <c r="K44" s="97">
        <v>0</v>
      </c>
      <c r="L44" s="97">
        <v>0</v>
      </c>
      <c r="M44" s="97">
        <v>0</v>
      </c>
      <c r="N44" s="97">
        <v>106</v>
      </c>
      <c r="O44" s="97">
        <v>0</v>
      </c>
      <c r="P44" s="97">
        <v>0</v>
      </c>
      <c r="Q44" s="97">
        <v>0</v>
      </c>
      <c r="R44" s="98">
        <v>0</v>
      </c>
    </row>
    <row r="45" spans="1:24" ht="15.75" customHeight="1">
      <c r="A45" s="48" t="s">
        <v>61</v>
      </c>
      <c r="B45" s="8" t="s">
        <v>192</v>
      </c>
      <c r="C45" s="26" t="s">
        <v>209</v>
      </c>
      <c r="D45" s="83">
        <f t="shared" si="23"/>
        <v>323</v>
      </c>
      <c r="E45" s="95">
        <v>133</v>
      </c>
      <c r="F45" s="86">
        <f t="shared" si="24"/>
        <v>190</v>
      </c>
      <c r="G45" s="83">
        <f t="shared" si="25"/>
        <v>122</v>
      </c>
      <c r="H45" s="97">
        <v>0</v>
      </c>
      <c r="I45" s="97">
        <v>68</v>
      </c>
      <c r="J45" s="95">
        <v>0</v>
      </c>
      <c r="K45" s="97">
        <v>0</v>
      </c>
      <c r="L45" s="97">
        <v>0</v>
      </c>
      <c r="M45" s="97">
        <v>0</v>
      </c>
      <c r="N45" s="97">
        <v>0</v>
      </c>
      <c r="O45" s="97">
        <v>82</v>
      </c>
      <c r="P45" s="97">
        <v>108</v>
      </c>
      <c r="Q45" s="97"/>
      <c r="R45" s="98">
        <v>0</v>
      </c>
    </row>
    <row r="46" spans="1:24" s="23" customFormat="1" ht="35.25" customHeight="1">
      <c r="A46" s="51" t="s">
        <v>62</v>
      </c>
      <c r="B46" s="20" t="s">
        <v>193</v>
      </c>
      <c r="C46" s="10" t="s">
        <v>55</v>
      </c>
      <c r="D46" s="86">
        <f t="shared" si="23"/>
        <v>144</v>
      </c>
      <c r="E46" s="97">
        <v>48</v>
      </c>
      <c r="F46" s="86">
        <f t="shared" si="24"/>
        <v>96</v>
      </c>
      <c r="G46" s="83">
        <f t="shared" si="25"/>
        <v>80</v>
      </c>
      <c r="H46" s="97">
        <v>0</v>
      </c>
      <c r="I46" s="97">
        <v>16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96</v>
      </c>
      <c r="P46" s="97">
        <v>0</v>
      </c>
      <c r="Q46" s="97">
        <v>0</v>
      </c>
      <c r="R46" s="98">
        <v>0</v>
      </c>
    </row>
    <row r="47" spans="1:24" ht="15.75" customHeight="1">
      <c r="A47" s="48" t="s">
        <v>63</v>
      </c>
      <c r="B47" s="8" t="s">
        <v>194</v>
      </c>
      <c r="C47" s="10" t="s">
        <v>55</v>
      </c>
      <c r="D47" s="83">
        <f t="shared" si="23"/>
        <v>111</v>
      </c>
      <c r="E47" s="95">
        <v>37</v>
      </c>
      <c r="F47" s="86">
        <f t="shared" si="24"/>
        <v>74</v>
      </c>
      <c r="G47" s="83">
        <f t="shared" si="25"/>
        <v>50</v>
      </c>
      <c r="H47" s="97">
        <v>0</v>
      </c>
      <c r="I47" s="97">
        <v>24</v>
      </c>
      <c r="J47" s="95">
        <v>0</v>
      </c>
      <c r="K47" s="97">
        <v>0</v>
      </c>
      <c r="L47" s="97">
        <v>0</v>
      </c>
      <c r="M47" s="97">
        <v>74</v>
      </c>
      <c r="N47" s="97">
        <v>0</v>
      </c>
      <c r="O47" s="97">
        <v>0</v>
      </c>
      <c r="P47" s="97">
        <v>0</v>
      </c>
      <c r="Q47" s="97">
        <v>0</v>
      </c>
      <c r="R47" s="98">
        <v>0</v>
      </c>
    </row>
    <row r="48" spans="1:24" ht="15.75" customHeight="1">
      <c r="A48" s="48" t="s">
        <v>64</v>
      </c>
      <c r="B48" s="8" t="s">
        <v>29</v>
      </c>
      <c r="C48" s="10" t="s">
        <v>50</v>
      </c>
      <c r="D48" s="83">
        <f t="shared" si="23"/>
        <v>102</v>
      </c>
      <c r="E48" s="95">
        <v>34</v>
      </c>
      <c r="F48" s="86">
        <f t="shared" si="24"/>
        <v>68</v>
      </c>
      <c r="G48" s="83">
        <f t="shared" si="25"/>
        <v>42</v>
      </c>
      <c r="H48" s="97">
        <v>0</v>
      </c>
      <c r="I48" s="97">
        <v>26</v>
      </c>
      <c r="J48" s="95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68</v>
      </c>
      <c r="Q48" s="97">
        <v>0</v>
      </c>
      <c r="R48" s="98">
        <v>0</v>
      </c>
      <c r="S48" s="122"/>
    </row>
    <row r="49" spans="1:20" ht="15.75" customHeight="1">
      <c r="A49" s="48" t="s">
        <v>93</v>
      </c>
      <c r="B49" s="8" t="s">
        <v>92</v>
      </c>
      <c r="C49" s="12" t="s">
        <v>55</v>
      </c>
      <c r="D49" s="83">
        <f t="shared" si="23"/>
        <v>105</v>
      </c>
      <c r="E49" s="99">
        <v>35</v>
      </c>
      <c r="F49" s="86">
        <f t="shared" si="24"/>
        <v>70</v>
      </c>
      <c r="G49" s="83">
        <f t="shared" si="25"/>
        <v>50</v>
      </c>
      <c r="H49" s="97">
        <v>0</v>
      </c>
      <c r="I49" s="100">
        <v>20</v>
      </c>
      <c r="J49" s="99">
        <v>0</v>
      </c>
      <c r="K49" s="97">
        <v>0</v>
      </c>
      <c r="L49" s="97">
        <v>0</v>
      </c>
      <c r="M49" s="97">
        <v>70</v>
      </c>
      <c r="N49" s="97">
        <v>0</v>
      </c>
      <c r="O49" s="97">
        <v>0</v>
      </c>
      <c r="P49" s="97">
        <v>0</v>
      </c>
      <c r="Q49" s="97">
        <v>0</v>
      </c>
      <c r="R49" s="98">
        <v>0</v>
      </c>
      <c r="S49" s="112"/>
    </row>
    <row r="50" spans="1:20" ht="15.75" customHeight="1">
      <c r="A50" s="48" t="s">
        <v>94</v>
      </c>
      <c r="B50" s="8" t="s">
        <v>91</v>
      </c>
      <c r="C50" s="128" t="s">
        <v>233</v>
      </c>
      <c r="D50" s="83">
        <f t="shared" si="23"/>
        <v>231</v>
      </c>
      <c r="E50" s="99">
        <v>77</v>
      </c>
      <c r="F50" s="86">
        <f t="shared" si="24"/>
        <v>154</v>
      </c>
      <c r="G50" s="83">
        <f t="shared" si="25"/>
        <v>54</v>
      </c>
      <c r="H50" s="97">
        <v>0</v>
      </c>
      <c r="I50" s="100">
        <v>80</v>
      </c>
      <c r="J50" s="99">
        <v>20</v>
      </c>
      <c r="K50" s="97">
        <v>0</v>
      </c>
      <c r="L50" s="97">
        <v>0</v>
      </c>
      <c r="M50" s="97">
        <v>46</v>
      </c>
      <c r="N50" s="97">
        <v>62</v>
      </c>
      <c r="O50" s="97">
        <v>46</v>
      </c>
      <c r="P50" s="97">
        <v>0</v>
      </c>
      <c r="Q50" s="97">
        <v>0</v>
      </c>
      <c r="R50" s="98">
        <v>0</v>
      </c>
    </row>
    <row r="51" spans="1:20" s="109" customFormat="1" ht="31.5">
      <c r="A51" s="51" t="s">
        <v>201</v>
      </c>
      <c r="B51" s="20" t="s">
        <v>202</v>
      </c>
      <c r="C51" s="128" t="s">
        <v>279</v>
      </c>
      <c r="D51" s="86">
        <f t="shared" si="23"/>
        <v>238</v>
      </c>
      <c r="E51" s="12">
        <v>54</v>
      </c>
      <c r="F51" s="86">
        <f t="shared" si="24"/>
        <v>184</v>
      </c>
      <c r="G51" s="83">
        <f t="shared" si="25"/>
        <v>144</v>
      </c>
      <c r="H51" s="97">
        <v>0</v>
      </c>
      <c r="I51" s="12">
        <v>40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0">
        <v>60</v>
      </c>
      <c r="P51" s="10">
        <v>36</v>
      </c>
      <c r="Q51" s="10">
        <v>88</v>
      </c>
      <c r="R51" s="52">
        <v>0</v>
      </c>
    </row>
    <row r="52" spans="1:20" s="109" customFormat="1" ht="15.75">
      <c r="A52" s="51" t="s">
        <v>204</v>
      </c>
      <c r="B52" s="20" t="s">
        <v>205</v>
      </c>
      <c r="C52" s="12" t="s">
        <v>50</v>
      </c>
      <c r="D52" s="86">
        <f t="shared" si="23"/>
        <v>171</v>
      </c>
      <c r="E52" s="12">
        <v>57</v>
      </c>
      <c r="F52" s="86">
        <f t="shared" si="24"/>
        <v>114</v>
      </c>
      <c r="G52" s="83">
        <f t="shared" si="25"/>
        <v>58</v>
      </c>
      <c r="H52" s="97">
        <v>0</v>
      </c>
      <c r="I52" s="12">
        <v>26</v>
      </c>
      <c r="J52" s="12">
        <v>30</v>
      </c>
      <c r="K52" s="12">
        <v>0</v>
      </c>
      <c r="L52" s="12">
        <v>0</v>
      </c>
      <c r="M52" s="12">
        <v>0</v>
      </c>
      <c r="N52" s="12">
        <v>0</v>
      </c>
      <c r="O52" s="12">
        <v>114</v>
      </c>
      <c r="P52" s="12">
        <v>0</v>
      </c>
      <c r="Q52" s="10">
        <v>0</v>
      </c>
      <c r="R52" s="52">
        <v>0</v>
      </c>
    </row>
    <row r="53" spans="1:20" s="109" customFormat="1" ht="15.75">
      <c r="A53" s="51" t="s">
        <v>206</v>
      </c>
      <c r="B53" s="20" t="s">
        <v>207</v>
      </c>
      <c r="C53" s="12" t="s">
        <v>50</v>
      </c>
      <c r="D53" s="86">
        <f t="shared" si="23"/>
        <v>114</v>
      </c>
      <c r="E53" s="12">
        <v>38</v>
      </c>
      <c r="F53" s="86">
        <f t="shared" si="24"/>
        <v>76</v>
      </c>
      <c r="G53" s="83">
        <f t="shared" si="25"/>
        <v>42</v>
      </c>
      <c r="H53" s="97">
        <v>0</v>
      </c>
      <c r="I53" s="12">
        <v>34</v>
      </c>
      <c r="J53" s="12">
        <v>0</v>
      </c>
      <c r="K53" s="12">
        <v>0</v>
      </c>
      <c r="L53" s="12">
        <v>0</v>
      </c>
      <c r="M53" s="12">
        <v>0</v>
      </c>
      <c r="N53" s="12">
        <v>76</v>
      </c>
      <c r="O53" s="10">
        <v>0</v>
      </c>
      <c r="P53" s="10">
        <v>0</v>
      </c>
      <c r="Q53" s="10">
        <v>0</v>
      </c>
      <c r="R53" s="52">
        <v>0</v>
      </c>
    </row>
    <row r="54" spans="1:20" s="109" customFormat="1" ht="15.75">
      <c r="A54" s="51" t="s">
        <v>213</v>
      </c>
      <c r="B54" s="20" t="s">
        <v>234</v>
      </c>
      <c r="C54" s="12" t="s">
        <v>55</v>
      </c>
      <c r="D54" s="86">
        <f t="shared" si="23"/>
        <v>102</v>
      </c>
      <c r="E54" s="12">
        <v>34</v>
      </c>
      <c r="F54" s="86">
        <f t="shared" si="24"/>
        <v>68</v>
      </c>
      <c r="G54" s="83">
        <f t="shared" si="25"/>
        <v>68</v>
      </c>
      <c r="H54" s="97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0">
        <v>68</v>
      </c>
      <c r="R54" s="52">
        <v>0</v>
      </c>
    </row>
    <row r="55" spans="1:20" ht="15.75">
      <c r="A55" s="53" t="s">
        <v>51</v>
      </c>
      <c r="B55" s="33" t="s">
        <v>76</v>
      </c>
      <c r="C55" s="130" t="s">
        <v>250</v>
      </c>
      <c r="D55" s="87">
        <f t="shared" ref="D55:R55" si="26">D56+D61+D65</f>
        <v>2463</v>
      </c>
      <c r="E55" s="87">
        <f t="shared" si="26"/>
        <v>653</v>
      </c>
      <c r="F55" s="87">
        <f t="shared" si="26"/>
        <v>1810</v>
      </c>
      <c r="G55" s="87">
        <f t="shared" si="26"/>
        <v>704</v>
      </c>
      <c r="H55" s="87">
        <f t="shared" si="26"/>
        <v>70</v>
      </c>
      <c r="I55" s="87">
        <f t="shared" ref="I55" si="27">I56+I61+I65</f>
        <v>572</v>
      </c>
      <c r="J55" s="87">
        <f t="shared" si="26"/>
        <v>60</v>
      </c>
      <c r="K55" s="87">
        <f t="shared" si="26"/>
        <v>0</v>
      </c>
      <c r="L55" s="87">
        <f t="shared" si="26"/>
        <v>0</v>
      </c>
      <c r="M55" s="87">
        <f t="shared" si="26"/>
        <v>100</v>
      </c>
      <c r="N55" s="87">
        <f t="shared" si="26"/>
        <v>256</v>
      </c>
      <c r="O55" s="87">
        <f t="shared" si="26"/>
        <v>62</v>
      </c>
      <c r="P55" s="87">
        <f t="shared" si="26"/>
        <v>544</v>
      </c>
      <c r="Q55" s="87">
        <f t="shared" si="26"/>
        <v>400</v>
      </c>
      <c r="R55" s="88">
        <f t="shared" si="26"/>
        <v>448</v>
      </c>
      <c r="S55" s="122"/>
      <c r="T55" s="122"/>
    </row>
    <row r="56" spans="1:20" s="23" customFormat="1" ht="48" customHeight="1">
      <c r="A56" s="54" t="s">
        <v>31</v>
      </c>
      <c r="B56" s="22" t="s">
        <v>195</v>
      </c>
      <c r="C56" s="61" t="s">
        <v>101</v>
      </c>
      <c r="D56" s="89">
        <f t="shared" ref="D56:I56" si="28">SUM(D57:D60)</f>
        <v>1575</v>
      </c>
      <c r="E56" s="89">
        <f t="shared" si="28"/>
        <v>441</v>
      </c>
      <c r="F56" s="89">
        <f t="shared" si="28"/>
        <v>1134</v>
      </c>
      <c r="G56" s="89">
        <f t="shared" si="28"/>
        <v>440</v>
      </c>
      <c r="H56" s="89">
        <f t="shared" si="28"/>
        <v>0</v>
      </c>
      <c r="I56" s="89">
        <f t="shared" si="28"/>
        <v>412</v>
      </c>
      <c r="J56" s="89">
        <f t="shared" ref="J56:R56" si="29">SUM(J57:J60)</f>
        <v>30</v>
      </c>
      <c r="K56" s="89">
        <f t="shared" si="29"/>
        <v>0</v>
      </c>
      <c r="L56" s="89">
        <f t="shared" si="29"/>
        <v>0</v>
      </c>
      <c r="M56" s="89">
        <f t="shared" si="29"/>
        <v>0</v>
      </c>
      <c r="N56" s="89">
        <f t="shared" si="29"/>
        <v>0</v>
      </c>
      <c r="O56" s="89">
        <f t="shared" si="29"/>
        <v>0</v>
      </c>
      <c r="P56" s="89">
        <f t="shared" si="29"/>
        <v>286</v>
      </c>
      <c r="Q56" s="89">
        <f t="shared" si="29"/>
        <v>400</v>
      </c>
      <c r="R56" s="90">
        <f t="shared" si="29"/>
        <v>448</v>
      </c>
    </row>
    <row r="57" spans="1:20" s="108" customFormat="1" ht="31.5">
      <c r="A57" s="110" t="s">
        <v>32</v>
      </c>
      <c r="B57" s="111" t="s">
        <v>196</v>
      </c>
      <c r="C57" s="113" t="s">
        <v>251</v>
      </c>
      <c r="D57" s="86">
        <f t="shared" ref="D57" si="30">E57+F57</f>
        <v>837</v>
      </c>
      <c r="E57" s="97">
        <v>279</v>
      </c>
      <c r="F57" s="86">
        <f t="shared" ref="F57:F66" si="31">SUM(K57:R57)</f>
        <v>558</v>
      </c>
      <c r="G57" s="86">
        <f>F57-H57-I57-J57</f>
        <v>208</v>
      </c>
      <c r="H57" s="97">
        <v>0</v>
      </c>
      <c r="I57" s="97">
        <v>320</v>
      </c>
      <c r="J57" s="97">
        <v>30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124</v>
      </c>
      <c r="Q57" s="97">
        <v>238</v>
      </c>
      <c r="R57" s="98">
        <v>196</v>
      </c>
    </row>
    <row r="58" spans="1:20" s="135" customFormat="1" ht="15.75">
      <c r="A58" s="110" t="s">
        <v>235</v>
      </c>
      <c r="B58" s="111" t="s">
        <v>236</v>
      </c>
      <c r="C58" s="60" t="s">
        <v>69</v>
      </c>
      <c r="D58" s="86">
        <f t="shared" ref="D58" si="32">E58+F58</f>
        <v>300</v>
      </c>
      <c r="E58" s="97">
        <v>100</v>
      </c>
      <c r="F58" s="86">
        <f t="shared" ref="F58" si="33">SUM(K58:R58)</f>
        <v>200</v>
      </c>
      <c r="G58" s="86">
        <f t="shared" ref="G58:G59" si="34">F58-H58-I58-J58</f>
        <v>170</v>
      </c>
      <c r="H58" s="97">
        <v>0</v>
      </c>
      <c r="I58" s="97">
        <v>30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100</v>
      </c>
      <c r="Q58" s="97">
        <v>100</v>
      </c>
      <c r="R58" s="98">
        <v>0</v>
      </c>
    </row>
    <row r="59" spans="1:20" s="135" customFormat="1" ht="15.75">
      <c r="A59" s="110" t="s">
        <v>237</v>
      </c>
      <c r="B59" s="111" t="s">
        <v>238</v>
      </c>
      <c r="C59" s="60" t="s">
        <v>69</v>
      </c>
      <c r="D59" s="86">
        <f t="shared" ref="D59" si="35">E59+F59</f>
        <v>186</v>
      </c>
      <c r="E59" s="97">
        <v>62</v>
      </c>
      <c r="F59" s="86">
        <f t="shared" ref="F59" si="36">SUM(K59:R59)</f>
        <v>124</v>
      </c>
      <c r="G59" s="86">
        <f t="shared" si="34"/>
        <v>62</v>
      </c>
      <c r="H59" s="97">
        <v>0</v>
      </c>
      <c r="I59" s="97">
        <v>62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62</v>
      </c>
      <c r="Q59" s="97">
        <v>62</v>
      </c>
      <c r="R59" s="98">
        <v>0</v>
      </c>
    </row>
    <row r="60" spans="1:20" ht="15.75">
      <c r="A60" s="51" t="s">
        <v>184</v>
      </c>
      <c r="B60" s="11" t="s">
        <v>95</v>
      </c>
      <c r="C60" s="26" t="s">
        <v>69</v>
      </c>
      <c r="D60" s="10">
        <f>F60</f>
        <v>252</v>
      </c>
      <c r="E60" s="7">
        <v>0</v>
      </c>
      <c r="F60" s="86">
        <f t="shared" si="31"/>
        <v>252</v>
      </c>
      <c r="G60" s="86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36">
        <v>0</v>
      </c>
      <c r="R60" s="103">
        <v>252</v>
      </c>
    </row>
    <row r="61" spans="1:20" s="23" customFormat="1" ht="31.5" customHeight="1">
      <c r="A61" s="54" t="s">
        <v>33</v>
      </c>
      <c r="B61" s="22" t="s">
        <v>197</v>
      </c>
      <c r="C61" s="61" t="s">
        <v>101</v>
      </c>
      <c r="D61" s="89">
        <f t="shared" ref="D61:I61" si="37">SUM(D62:D64)</f>
        <v>444</v>
      </c>
      <c r="E61" s="89">
        <f t="shared" si="37"/>
        <v>124</v>
      </c>
      <c r="F61" s="89">
        <f t="shared" si="37"/>
        <v>320</v>
      </c>
      <c r="G61" s="89">
        <f t="shared" si="37"/>
        <v>158</v>
      </c>
      <c r="H61" s="89">
        <f t="shared" si="37"/>
        <v>0</v>
      </c>
      <c r="I61" s="89">
        <f t="shared" si="37"/>
        <v>90</v>
      </c>
      <c r="J61" s="89">
        <f t="shared" ref="J61:R61" si="38">SUM(J62:J64)</f>
        <v>30</v>
      </c>
      <c r="K61" s="89">
        <f t="shared" si="38"/>
        <v>0</v>
      </c>
      <c r="L61" s="89">
        <f t="shared" si="38"/>
        <v>0</v>
      </c>
      <c r="M61" s="89">
        <f t="shared" si="38"/>
        <v>0</v>
      </c>
      <c r="N61" s="89">
        <f t="shared" si="38"/>
        <v>0</v>
      </c>
      <c r="O61" s="89">
        <f t="shared" si="38"/>
        <v>62</v>
      </c>
      <c r="P61" s="89">
        <f t="shared" si="38"/>
        <v>258</v>
      </c>
      <c r="Q61" s="89">
        <f t="shared" si="38"/>
        <v>0</v>
      </c>
      <c r="R61" s="90">
        <f t="shared" si="38"/>
        <v>0</v>
      </c>
    </row>
    <row r="62" spans="1:20" s="23" customFormat="1" ht="31.5" customHeight="1">
      <c r="A62" s="51" t="s">
        <v>34</v>
      </c>
      <c r="B62" s="20" t="s">
        <v>198</v>
      </c>
      <c r="C62" s="12" t="s">
        <v>239</v>
      </c>
      <c r="D62" s="86">
        <f t="shared" ref="D62" si="39">E62+F62</f>
        <v>228</v>
      </c>
      <c r="E62" s="97">
        <v>76</v>
      </c>
      <c r="F62" s="86">
        <f t="shared" si="31"/>
        <v>152</v>
      </c>
      <c r="G62" s="86">
        <f>F62-H62-I62-J62</f>
        <v>92</v>
      </c>
      <c r="H62" s="97">
        <v>0</v>
      </c>
      <c r="I62" s="97">
        <v>60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62</v>
      </c>
      <c r="P62" s="97">
        <v>90</v>
      </c>
      <c r="Q62" s="97">
        <v>0</v>
      </c>
      <c r="R62" s="98">
        <v>0</v>
      </c>
    </row>
    <row r="63" spans="1:20" s="23" customFormat="1" ht="31.5" customHeight="1">
      <c r="A63" s="51" t="s">
        <v>240</v>
      </c>
      <c r="B63" s="20" t="s">
        <v>241</v>
      </c>
      <c r="C63" s="12" t="s">
        <v>50</v>
      </c>
      <c r="D63" s="86">
        <f t="shared" ref="D63" si="40">E63+F63</f>
        <v>144</v>
      </c>
      <c r="E63" s="97">
        <v>48</v>
      </c>
      <c r="F63" s="86">
        <f t="shared" si="31"/>
        <v>96</v>
      </c>
      <c r="G63" s="86">
        <f t="shared" ref="G63" si="41">F63-H63-J63</f>
        <v>66</v>
      </c>
      <c r="H63" s="97">
        <v>0</v>
      </c>
      <c r="I63" s="97">
        <v>30</v>
      </c>
      <c r="J63" s="97">
        <v>30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96</v>
      </c>
      <c r="Q63" s="97">
        <v>0</v>
      </c>
      <c r="R63" s="98">
        <v>0</v>
      </c>
    </row>
    <row r="64" spans="1:20" s="23" customFormat="1" ht="15.75">
      <c r="A64" s="51" t="s">
        <v>54</v>
      </c>
      <c r="B64" s="20" t="s">
        <v>96</v>
      </c>
      <c r="C64" s="10" t="s">
        <v>55</v>
      </c>
      <c r="D64" s="10">
        <f>F64</f>
        <v>72</v>
      </c>
      <c r="E64" s="10">
        <v>0</v>
      </c>
      <c r="F64" s="86">
        <f t="shared" si="31"/>
        <v>72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4">
        <v>72</v>
      </c>
      <c r="Q64" s="10">
        <v>0</v>
      </c>
      <c r="R64" s="52">
        <v>0</v>
      </c>
    </row>
    <row r="65" spans="1:20" s="23" customFormat="1" ht="31.5" customHeight="1">
      <c r="A65" s="54" t="s">
        <v>35</v>
      </c>
      <c r="B65" s="22" t="s">
        <v>200</v>
      </c>
      <c r="C65" s="61" t="s">
        <v>101</v>
      </c>
      <c r="D65" s="89">
        <f>SUM(D66:D67:D68)</f>
        <v>444</v>
      </c>
      <c r="E65" s="89">
        <f t="shared" ref="E65:J65" si="42">SUM(E66:E67)</f>
        <v>88</v>
      </c>
      <c r="F65" s="89">
        <f>SUM(F66:F67:F68)</f>
        <v>356</v>
      </c>
      <c r="G65" s="89">
        <f t="shared" si="42"/>
        <v>106</v>
      </c>
      <c r="H65" s="89">
        <v>70</v>
      </c>
      <c r="I65" s="89">
        <v>70</v>
      </c>
      <c r="J65" s="89">
        <f t="shared" si="42"/>
        <v>0</v>
      </c>
      <c r="K65" s="89">
        <f t="shared" ref="K65:R65" si="43">SUM(K66:K67)</f>
        <v>0</v>
      </c>
      <c r="L65" s="89">
        <f t="shared" si="43"/>
        <v>0</v>
      </c>
      <c r="M65" s="89">
        <f t="shared" si="43"/>
        <v>100</v>
      </c>
      <c r="N65" s="89">
        <f>SUM(N66:N68)</f>
        <v>256</v>
      </c>
      <c r="O65" s="89">
        <f>SUM(O66:O67:O68)</f>
        <v>0</v>
      </c>
      <c r="P65" s="89">
        <f t="shared" si="43"/>
        <v>0</v>
      </c>
      <c r="Q65" s="89">
        <f t="shared" si="43"/>
        <v>0</v>
      </c>
      <c r="R65" s="90">
        <f t="shared" si="43"/>
        <v>0</v>
      </c>
    </row>
    <row r="66" spans="1:20" s="23" customFormat="1" ht="31.5" customHeight="1">
      <c r="A66" s="51" t="s">
        <v>36</v>
      </c>
      <c r="B66" s="20" t="s">
        <v>199</v>
      </c>
      <c r="C66" s="133" t="s">
        <v>69</v>
      </c>
      <c r="D66" s="86">
        <f>E66+F66</f>
        <v>264</v>
      </c>
      <c r="E66" s="97">
        <v>88</v>
      </c>
      <c r="F66" s="86">
        <f t="shared" si="31"/>
        <v>176</v>
      </c>
      <c r="G66" s="86">
        <f>F66-H66-I66-J66</f>
        <v>106</v>
      </c>
      <c r="H66" s="97">
        <v>0</v>
      </c>
      <c r="I66" s="97">
        <v>70</v>
      </c>
      <c r="J66" s="97">
        <v>0</v>
      </c>
      <c r="K66" s="97">
        <v>0</v>
      </c>
      <c r="L66" s="97">
        <v>0</v>
      </c>
      <c r="M66" s="97">
        <v>100</v>
      </c>
      <c r="N66" s="97">
        <v>76</v>
      </c>
      <c r="O66" s="97">
        <v>0</v>
      </c>
      <c r="P66" s="101">
        <v>0</v>
      </c>
      <c r="Q66" s="97">
        <v>0</v>
      </c>
      <c r="R66" s="98">
        <v>0</v>
      </c>
      <c r="T66" s="23" t="s">
        <v>100</v>
      </c>
    </row>
    <row r="67" spans="1:20" s="23" customFormat="1" ht="15.75">
      <c r="A67" s="51" t="s">
        <v>98</v>
      </c>
      <c r="B67" s="20" t="s">
        <v>97</v>
      </c>
      <c r="C67" s="10" t="s">
        <v>55</v>
      </c>
      <c r="D67" s="10">
        <f>F67</f>
        <v>72</v>
      </c>
      <c r="E67" s="10">
        <v>0</v>
      </c>
      <c r="F67" s="86">
        <v>72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37">
        <v>0</v>
      </c>
      <c r="N67" s="104">
        <v>72</v>
      </c>
      <c r="O67" s="10">
        <v>0</v>
      </c>
      <c r="P67" s="10">
        <v>0</v>
      </c>
      <c r="Q67" s="10">
        <v>0</v>
      </c>
      <c r="R67" s="52">
        <v>0</v>
      </c>
      <c r="T67" s="23">
        <f>SUM(M60:R60,M64:R64,M67:R68)/36</f>
        <v>14</v>
      </c>
    </row>
    <row r="68" spans="1:20" s="23" customFormat="1" ht="15.75">
      <c r="A68" s="51" t="s">
        <v>104</v>
      </c>
      <c r="B68" s="20" t="s">
        <v>103</v>
      </c>
      <c r="C68" s="138" t="s">
        <v>55</v>
      </c>
      <c r="D68" s="10">
        <v>108</v>
      </c>
      <c r="E68" s="10">
        <v>0</v>
      </c>
      <c r="F68" s="86">
        <f>SUM(K68:R68)</f>
        <v>108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4">
        <v>108</v>
      </c>
      <c r="O68" s="137">
        <v>0</v>
      </c>
      <c r="P68" s="10">
        <v>0</v>
      </c>
      <c r="Q68" s="10">
        <v>0</v>
      </c>
      <c r="R68" s="52">
        <v>0</v>
      </c>
    </row>
    <row r="69" spans="1:20" ht="16.5" thickBot="1">
      <c r="A69" s="55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5"/>
      <c r="R69" s="56"/>
    </row>
    <row r="70" spans="1:20" ht="16.5" thickBot="1">
      <c r="A70" s="180" t="s">
        <v>1</v>
      </c>
      <c r="B70" s="181"/>
      <c r="C70" s="16"/>
      <c r="D70" s="91">
        <f>D8+D28+D34+D38</f>
        <v>7740</v>
      </c>
      <c r="E70" s="91">
        <f t="shared" ref="E70:R70" si="44">E8+E28+E34+E38</f>
        <v>2412</v>
      </c>
      <c r="F70" s="91">
        <f t="shared" si="44"/>
        <v>5328</v>
      </c>
      <c r="G70" s="91">
        <f t="shared" si="44"/>
        <v>2721</v>
      </c>
      <c r="H70" s="91">
        <f t="shared" si="44"/>
        <v>161</v>
      </c>
      <c r="I70" s="91">
        <f t="shared" ref="I70" si="45">I8+I28+I34+I38</f>
        <v>1898</v>
      </c>
      <c r="J70" s="91">
        <f t="shared" si="44"/>
        <v>110</v>
      </c>
      <c r="K70" s="91">
        <f t="shared" si="44"/>
        <v>612</v>
      </c>
      <c r="L70" s="91">
        <f t="shared" si="44"/>
        <v>792</v>
      </c>
      <c r="M70" s="91">
        <f t="shared" si="44"/>
        <v>612</v>
      </c>
      <c r="N70" s="91">
        <f t="shared" si="44"/>
        <v>792</v>
      </c>
      <c r="O70" s="91">
        <f t="shared" si="44"/>
        <v>576</v>
      </c>
      <c r="P70" s="91">
        <f t="shared" si="44"/>
        <v>828</v>
      </c>
      <c r="Q70" s="91">
        <f t="shared" si="44"/>
        <v>612</v>
      </c>
      <c r="R70" s="91">
        <f t="shared" si="44"/>
        <v>504</v>
      </c>
      <c r="S70" s="5"/>
      <c r="T70">
        <f>SUM(K70:R70)</f>
        <v>5328</v>
      </c>
    </row>
    <row r="71" spans="1:20" ht="16.5" thickBot="1">
      <c r="A71" s="5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  <c r="R71" s="58"/>
      <c r="S71" s="5"/>
    </row>
    <row r="72" spans="1:20" ht="16.5" thickBot="1">
      <c r="A72" s="34" t="s">
        <v>44</v>
      </c>
      <c r="B72" s="35" t="s">
        <v>48</v>
      </c>
      <c r="C72" s="134" t="s">
        <v>55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7"/>
      <c r="R72" s="38" t="s">
        <v>52</v>
      </c>
      <c r="S72" s="59"/>
    </row>
    <row r="73" spans="1:20" ht="16.5" thickBot="1">
      <c r="A73" s="39" t="s">
        <v>45</v>
      </c>
      <c r="B73" s="40" t="s">
        <v>0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6"/>
      <c r="Q73" s="37"/>
      <c r="R73" s="38" t="s">
        <v>53</v>
      </c>
    </row>
    <row r="74" spans="1:20" ht="32.25" customHeight="1">
      <c r="A74" s="200" t="s">
        <v>220</v>
      </c>
      <c r="B74" s="201"/>
      <c r="C74" s="201"/>
      <c r="D74" s="201"/>
      <c r="E74" s="202"/>
      <c r="F74" s="191" t="s">
        <v>1</v>
      </c>
      <c r="G74" s="182" t="s">
        <v>228</v>
      </c>
      <c r="H74" s="183"/>
      <c r="I74" s="183"/>
      <c r="J74" s="184"/>
      <c r="K74" s="131">
        <f>K9+K22+K26</f>
        <v>612</v>
      </c>
      <c r="L74" s="131">
        <f>L9+L22+L26</f>
        <v>792</v>
      </c>
      <c r="M74" s="131">
        <f t="shared" ref="M74:R74" si="46">SUM(M29:M32,M35:M37,M40:M54,M57:M57,M62,M66)</f>
        <v>612</v>
      </c>
      <c r="N74" s="131">
        <f t="shared" si="46"/>
        <v>612</v>
      </c>
      <c r="O74" s="131">
        <f t="shared" si="46"/>
        <v>576</v>
      </c>
      <c r="P74" s="131">
        <f t="shared" si="46"/>
        <v>498</v>
      </c>
      <c r="Q74" s="131">
        <f t="shared" si="46"/>
        <v>450</v>
      </c>
      <c r="R74" s="131">
        <f t="shared" si="46"/>
        <v>252</v>
      </c>
    </row>
    <row r="75" spans="1:20" ht="15.6" customHeight="1">
      <c r="A75" s="194" t="s">
        <v>37</v>
      </c>
      <c r="B75" s="195"/>
      <c r="C75" s="195"/>
      <c r="D75" s="195"/>
      <c r="E75" s="196"/>
      <c r="F75" s="192"/>
      <c r="G75" s="185" t="s">
        <v>38</v>
      </c>
      <c r="H75" s="186"/>
      <c r="I75" s="186"/>
      <c r="J75" s="187"/>
      <c r="K75" s="83">
        <f t="shared" ref="K75:L75" si="47">SUM(K67)</f>
        <v>0</v>
      </c>
      <c r="L75" s="83">
        <f t="shared" si="47"/>
        <v>0</v>
      </c>
      <c r="M75" s="83">
        <f>SUM(M67)</f>
        <v>0</v>
      </c>
      <c r="N75" s="83">
        <f t="shared" ref="N75:R75" si="48">SUM(N67)</f>
        <v>72</v>
      </c>
      <c r="O75" s="83">
        <f t="shared" si="48"/>
        <v>0</v>
      </c>
      <c r="P75" s="83">
        <f t="shared" si="48"/>
        <v>0</v>
      </c>
      <c r="Q75" s="83">
        <f t="shared" si="48"/>
        <v>0</v>
      </c>
      <c r="R75" s="92">
        <f t="shared" si="48"/>
        <v>0</v>
      </c>
    </row>
    <row r="76" spans="1:20" ht="30" customHeight="1">
      <c r="A76" s="203" t="s">
        <v>77</v>
      </c>
      <c r="B76" s="204"/>
      <c r="C76" s="204"/>
      <c r="D76" s="204"/>
      <c r="E76" s="205"/>
      <c r="F76" s="192"/>
      <c r="G76" s="185" t="s">
        <v>229</v>
      </c>
      <c r="H76" s="186"/>
      <c r="I76" s="186"/>
      <c r="J76" s="187"/>
      <c r="K76" s="93">
        <f>SUM(K60,K64,K68)</f>
        <v>0</v>
      </c>
      <c r="L76" s="93">
        <f t="shared" ref="L76:R76" si="49">SUM(L60,L64,L68)</f>
        <v>0</v>
      </c>
      <c r="M76" s="93">
        <f t="shared" si="49"/>
        <v>0</v>
      </c>
      <c r="N76" s="93">
        <f t="shared" si="49"/>
        <v>108</v>
      </c>
      <c r="O76" s="93">
        <f t="shared" si="49"/>
        <v>0</v>
      </c>
      <c r="P76" s="93">
        <f t="shared" si="49"/>
        <v>72</v>
      </c>
      <c r="Q76" s="93">
        <f t="shared" si="49"/>
        <v>0</v>
      </c>
      <c r="R76" s="94">
        <f t="shared" si="49"/>
        <v>252</v>
      </c>
    </row>
    <row r="77" spans="1:20" ht="16.5" customHeight="1">
      <c r="A77" s="197" t="s">
        <v>46</v>
      </c>
      <c r="B77" s="198"/>
      <c r="C77" s="198"/>
      <c r="D77" s="198"/>
      <c r="E77" s="199"/>
      <c r="F77" s="192"/>
      <c r="G77" s="207" t="s">
        <v>39</v>
      </c>
      <c r="H77" s="208"/>
      <c r="I77" s="208"/>
      <c r="J77" s="209"/>
      <c r="K77" s="95">
        <v>0</v>
      </c>
      <c r="L77" s="95">
        <v>3</v>
      </c>
      <c r="M77" s="95">
        <v>0</v>
      </c>
      <c r="N77" s="95">
        <v>4</v>
      </c>
      <c r="O77" s="95">
        <v>1</v>
      </c>
      <c r="P77" s="95">
        <v>3</v>
      </c>
      <c r="Q77" s="95">
        <v>0</v>
      </c>
      <c r="R77" s="95">
        <v>2</v>
      </c>
      <c r="T77" t="s">
        <v>231</v>
      </c>
    </row>
    <row r="78" spans="1:20" ht="14.25" customHeight="1">
      <c r="A78" s="197" t="s">
        <v>70</v>
      </c>
      <c r="B78" s="198"/>
      <c r="C78" s="198"/>
      <c r="D78" s="198"/>
      <c r="E78" s="199"/>
      <c r="F78" s="192"/>
      <c r="G78" s="210" t="s">
        <v>40</v>
      </c>
      <c r="H78" s="211"/>
      <c r="I78" s="211"/>
      <c r="J78" s="212"/>
      <c r="K78" s="95">
        <v>3</v>
      </c>
      <c r="L78" s="95">
        <v>8</v>
      </c>
      <c r="M78" s="95">
        <v>4</v>
      </c>
      <c r="N78" s="95">
        <v>4</v>
      </c>
      <c r="O78" s="95">
        <v>3</v>
      </c>
      <c r="P78" s="95">
        <v>2</v>
      </c>
      <c r="Q78" s="95">
        <v>4</v>
      </c>
      <c r="R78" s="95">
        <v>3</v>
      </c>
      <c r="T78" s="132">
        <f>(H70+I70+J70+648)/('план '!F70+144)</f>
        <v>0.51480263157894735</v>
      </c>
    </row>
    <row r="79" spans="1:20" ht="16.5" customHeight="1" thickBot="1">
      <c r="A79" s="188" t="s">
        <v>71</v>
      </c>
      <c r="B79" s="189"/>
      <c r="C79" s="189"/>
      <c r="D79" s="189"/>
      <c r="E79" s="190"/>
      <c r="F79" s="193"/>
      <c r="G79" s="177" t="s">
        <v>41</v>
      </c>
      <c r="H79" s="178"/>
      <c r="I79" s="178"/>
      <c r="J79" s="179"/>
      <c r="K79" s="102">
        <v>1</v>
      </c>
      <c r="L79" s="102">
        <v>1</v>
      </c>
      <c r="M79" s="102">
        <v>0</v>
      </c>
      <c r="N79" s="102">
        <v>1</v>
      </c>
      <c r="O79" s="102">
        <v>0</v>
      </c>
      <c r="P79" s="102">
        <v>1</v>
      </c>
      <c r="Q79" s="95">
        <v>0</v>
      </c>
      <c r="R79" s="95">
        <v>0</v>
      </c>
    </row>
    <row r="80" spans="1:20">
      <c r="K80" s="206"/>
      <c r="L80" s="206"/>
      <c r="M80" s="206"/>
      <c r="N80" s="206"/>
      <c r="O80" s="206"/>
      <c r="P80" s="206"/>
      <c r="Q80" s="206"/>
      <c r="R80" s="206"/>
    </row>
    <row r="82" spans="12:18" ht="15">
      <c r="M82" s="176"/>
      <c r="N82" s="176"/>
      <c r="O82" s="176"/>
      <c r="P82" s="176"/>
      <c r="Q82" s="176"/>
      <c r="R82" s="176"/>
    </row>
    <row r="85" spans="12:18">
      <c r="L85" t="s">
        <v>232</v>
      </c>
    </row>
  </sheetData>
  <sheetProtection password="CE20" sheet="1" objects="1" scenarios="1" selectLockedCells="1" selectUnlockedCells="1"/>
  <mergeCells count="51">
    <mergeCell ref="M80:N80"/>
    <mergeCell ref="K80:L80"/>
    <mergeCell ref="O80:P80"/>
    <mergeCell ref="U8:V8"/>
    <mergeCell ref="U9:V9"/>
    <mergeCell ref="U22:V22"/>
    <mergeCell ref="U26:V26"/>
    <mergeCell ref="T28:U28"/>
    <mergeCell ref="T30:U30"/>
    <mergeCell ref="T33:U33"/>
    <mergeCell ref="U38:V38"/>
    <mergeCell ref="S37:T37"/>
    <mergeCell ref="K5:K6"/>
    <mergeCell ref="K4:L4"/>
    <mergeCell ref="F4:J4"/>
    <mergeCell ref="B3:B6"/>
    <mergeCell ref="C3:C6"/>
    <mergeCell ref="D4:D6"/>
    <mergeCell ref="E4:E6"/>
    <mergeCell ref="M82:R82"/>
    <mergeCell ref="G79:J79"/>
    <mergeCell ref="A70:B70"/>
    <mergeCell ref="G74:J74"/>
    <mergeCell ref="G75:J75"/>
    <mergeCell ref="A79:E79"/>
    <mergeCell ref="F74:F79"/>
    <mergeCell ref="A75:E75"/>
    <mergeCell ref="A77:E77"/>
    <mergeCell ref="G76:J76"/>
    <mergeCell ref="A74:E74"/>
    <mergeCell ref="A76:E76"/>
    <mergeCell ref="Q80:R80"/>
    <mergeCell ref="G77:J77"/>
    <mergeCell ref="A78:E78"/>
    <mergeCell ref="G78:J78"/>
    <mergeCell ref="M4:N4"/>
    <mergeCell ref="O4:P4"/>
    <mergeCell ref="A1:R1"/>
    <mergeCell ref="K3:R3"/>
    <mergeCell ref="Q5:Q6"/>
    <mergeCell ref="R5:R6"/>
    <mergeCell ref="Q4:R4"/>
    <mergeCell ref="P5:P6"/>
    <mergeCell ref="O5:O6"/>
    <mergeCell ref="N5:N6"/>
    <mergeCell ref="M5:M6"/>
    <mergeCell ref="L5:L6"/>
    <mergeCell ref="G5:J5"/>
    <mergeCell ref="F5:F6"/>
    <mergeCell ref="A3:A6"/>
    <mergeCell ref="D3:J3"/>
  </mergeCells>
  <phoneticPr fontId="2" type="noConversion"/>
  <conditionalFormatting sqref="S31:W31 T29:V29">
    <cfRule type="cellIs" dxfId="8" priority="15" stopIfTrue="1" operator="notEqual">
      <formula>36</formula>
    </cfRule>
  </conditionalFormatting>
  <conditionalFormatting sqref="D70">
    <cfRule type="cellIs" dxfId="7" priority="11" operator="notEqual">
      <formula>7740</formula>
    </cfRule>
  </conditionalFormatting>
  <conditionalFormatting sqref="D28">
    <cfRule type="cellIs" dxfId="6" priority="10" operator="notEqual">
      <formula>714</formula>
    </cfRule>
  </conditionalFormatting>
  <conditionalFormatting sqref="F28">
    <cfRule type="cellIs" dxfId="5" priority="9" operator="notEqual">
      <formula>476</formula>
    </cfRule>
  </conditionalFormatting>
  <conditionalFormatting sqref="D32">
    <cfRule type="cellIs" dxfId="4" priority="8" operator="notEqual">
      <formula>380</formula>
    </cfRule>
  </conditionalFormatting>
  <conditionalFormatting sqref="F31:F32">
    <cfRule type="cellIs" dxfId="3" priority="7" operator="notEqual">
      <formula>190</formula>
    </cfRule>
  </conditionalFormatting>
  <conditionalFormatting sqref="D34">
    <cfRule type="cellIs" dxfId="2" priority="5" operator="notEqual">
      <formula>150</formula>
    </cfRule>
  </conditionalFormatting>
  <conditionalFormatting sqref="F34">
    <cfRule type="cellIs" dxfId="1" priority="4" operator="notEqual">
      <formula>100</formula>
    </cfRule>
  </conditionalFormatting>
  <conditionalFormatting sqref="T67">
    <cfRule type="cellIs" dxfId="0" priority="3" operator="notEqual">
      <formula>14</formula>
    </cfRule>
  </conditionalFormatting>
  <pageMargins left="1.18" right="0.23622047244094491" top="0.26" bottom="0.23622047244094491" header="0.25" footer="0.11811023622047245"/>
  <pageSetup paperSize="9" scale="54" orientation="landscape" horizontalDpi="4294967294" r:id="rId1"/>
  <headerFooter alignWithMargins="0"/>
  <rowBreaks count="1" manualBreakCount="1">
    <brk id="4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workbookViewId="0">
      <selection activeCell="AD28" sqref="AD28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33" t="s">
        <v>105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 t="s">
        <v>106</v>
      </c>
      <c r="BC1" s="233"/>
      <c r="BD1" s="233"/>
      <c r="BE1" s="233"/>
      <c r="BF1" s="233"/>
      <c r="BG1" s="233"/>
      <c r="BH1" s="233"/>
      <c r="BI1" s="233"/>
      <c r="BJ1" s="233"/>
      <c r="BK1" s="233"/>
      <c r="BL1" s="233"/>
    </row>
    <row r="2" spans="1:64">
      <c r="A2" s="63"/>
      <c r="B2" s="63"/>
      <c r="C2" s="63"/>
      <c r="D2" s="63"/>
      <c r="E2" s="63"/>
      <c r="F2" s="64"/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>
      <c r="A3" s="63"/>
      <c r="B3" s="63"/>
      <c r="C3" s="63"/>
      <c r="D3" s="63"/>
      <c r="E3" s="63"/>
      <c r="F3" s="64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39.950000000000003" customHeight="1">
      <c r="A4" s="234" t="s">
        <v>107</v>
      </c>
      <c r="B4" s="237" t="s">
        <v>108</v>
      </c>
      <c r="C4" s="238"/>
      <c r="D4" s="238"/>
      <c r="E4" s="239"/>
      <c r="F4" s="231" t="s">
        <v>109</v>
      </c>
      <c r="G4" s="230" t="s">
        <v>110</v>
      </c>
      <c r="H4" s="230"/>
      <c r="I4" s="230"/>
      <c r="J4" s="231" t="s">
        <v>111</v>
      </c>
      <c r="K4" s="230" t="s">
        <v>112</v>
      </c>
      <c r="L4" s="230"/>
      <c r="M4" s="230"/>
      <c r="N4" s="231" t="s">
        <v>113</v>
      </c>
      <c r="O4" s="230" t="s">
        <v>114</v>
      </c>
      <c r="P4" s="230"/>
      <c r="Q4" s="230"/>
      <c r="R4" s="230"/>
      <c r="S4" s="231" t="s">
        <v>115</v>
      </c>
      <c r="T4" s="230" t="s">
        <v>116</v>
      </c>
      <c r="U4" s="230"/>
      <c r="V4" s="230"/>
      <c r="W4" s="231" t="s">
        <v>117</v>
      </c>
      <c r="X4" s="230" t="s">
        <v>118</v>
      </c>
      <c r="Y4" s="230"/>
      <c r="Z4" s="230"/>
      <c r="AA4" s="231" t="s">
        <v>119</v>
      </c>
      <c r="AB4" s="230" t="s">
        <v>120</v>
      </c>
      <c r="AC4" s="230"/>
      <c r="AD4" s="230"/>
      <c r="AE4" s="230"/>
      <c r="AF4" s="231" t="s">
        <v>121</v>
      </c>
      <c r="AG4" s="230" t="s">
        <v>122</v>
      </c>
      <c r="AH4" s="230"/>
      <c r="AI4" s="230"/>
      <c r="AJ4" s="231" t="s">
        <v>123</v>
      </c>
      <c r="AK4" s="237" t="s">
        <v>124</v>
      </c>
      <c r="AL4" s="246"/>
      <c r="AM4" s="246"/>
      <c r="AN4" s="261"/>
      <c r="AO4" s="230" t="s">
        <v>125</v>
      </c>
      <c r="AP4" s="230"/>
      <c r="AQ4" s="230"/>
      <c r="AR4" s="230"/>
      <c r="AS4" s="231" t="s">
        <v>126</v>
      </c>
      <c r="AT4" s="237" t="s">
        <v>127</v>
      </c>
      <c r="AU4" s="246"/>
      <c r="AV4" s="246"/>
      <c r="AW4" s="231" t="s">
        <v>128</v>
      </c>
      <c r="AX4" s="237" t="s">
        <v>129</v>
      </c>
      <c r="AY4" s="246"/>
      <c r="AZ4" s="246"/>
      <c r="BA4" s="246"/>
      <c r="BB4" s="247" t="s">
        <v>107</v>
      </c>
      <c r="BC4" s="249" t="s">
        <v>185</v>
      </c>
      <c r="BD4" s="250"/>
      <c r="BE4" s="256" t="s">
        <v>186</v>
      </c>
      <c r="BF4" s="257"/>
      <c r="BG4" s="257"/>
      <c r="BH4" s="257"/>
      <c r="BI4" s="253" t="s">
        <v>131</v>
      </c>
      <c r="BJ4" s="258" t="s">
        <v>132</v>
      </c>
      <c r="BK4" s="241" t="s">
        <v>133</v>
      </c>
      <c r="BL4" s="241" t="s">
        <v>134</v>
      </c>
    </row>
    <row r="5" spans="1:64" ht="30" customHeight="1">
      <c r="A5" s="235"/>
      <c r="B5" s="231" t="s">
        <v>135</v>
      </c>
      <c r="C5" s="231" t="s">
        <v>136</v>
      </c>
      <c r="D5" s="231" t="s">
        <v>137</v>
      </c>
      <c r="E5" s="231" t="s">
        <v>138</v>
      </c>
      <c r="F5" s="240"/>
      <c r="G5" s="231" t="s">
        <v>139</v>
      </c>
      <c r="H5" s="231" t="s">
        <v>140</v>
      </c>
      <c r="I5" s="231" t="s">
        <v>141</v>
      </c>
      <c r="J5" s="240"/>
      <c r="K5" s="231" t="s">
        <v>142</v>
      </c>
      <c r="L5" s="231" t="s">
        <v>143</v>
      </c>
      <c r="M5" s="231" t="s">
        <v>144</v>
      </c>
      <c r="N5" s="240"/>
      <c r="O5" s="231" t="s">
        <v>135</v>
      </c>
      <c r="P5" s="231" t="s">
        <v>136</v>
      </c>
      <c r="Q5" s="231" t="s">
        <v>137</v>
      </c>
      <c r="R5" s="231" t="s">
        <v>138</v>
      </c>
      <c r="S5" s="240"/>
      <c r="T5" s="231" t="s">
        <v>145</v>
      </c>
      <c r="U5" s="231" t="s">
        <v>146</v>
      </c>
      <c r="V5" s="231" t="s">
        <v>147</v>
      </c>
      <c r="W5" s="240"/>
      <c r="X5" s="231" t="s">
        <v>148</v>
      </c>
      <c r="Y5" s="231" t="s">
        <v>149</v>
      </c>
      <c r="Z5" s="231" t="s">
        <v>150</v>
      </c>
      <c r="AA5" s="240"/>
      <c r="AB5" s="231" t="s">
        <v>148</v>
      </c>
      <c r="AC5" s="231" t="s">
        <v>149</v>
      </c>
      <c r="AD5" s="231" t="s">
        <v>150</v>
      </c>
      <c r="AE5" s="231" t="s">
        <v>151</v>
      </c>
      <c r="AF5" s="240"/>
      <c r="AG5" s="231" t="s">
        <v>139</v>
      </c>
      <c r="AH5" s="231" t="s">
        <v>140</v>
      </c>
      <c r="AI5" s="231" t="s">
        <v>141</v>
      </c>
      <c r="AJ5" s="240"/>
      <c r="AK5" s="231" t="s">
        <v>152</v>
      </c>
      <c r="AL5" s="231" t="s">
        <v>153</v>
      </c>
      <c r="AM5" s="231" t="s">
        <v>154</v>
      </c>
      <c r="AN5" s="231" t="s">
        <v>155</v>
      </c>
      <c r="AO5" s="231" t="s">
        <v>135</v>
      </c>
      <c r="AP5" s="231" t="s">
        <v>136</v>
      </c>
      <c r="AQ5" s="231" t="s">
        <v>137</v>
      </c>
      <c r="AR5" s="231" t="s">
        <v>138</v>
      </c>
      <c r="AS5" s="240"/>
      <c r="AT5" s="231" t="s">
        <v>139</v>
      </c>
      <c r="AU5" s="231" t="s">
        <v>140</v>
      </c>
      <c r="AV5" s="231" t="s">
        <v>141</v>
      </c>
      <c r="AW5" s="240"/>
      <c r="AX5" s="231" t="s">
        <v>156</v>
      </c>
      <c r="AY5" s="231" t="s">
        <v>157</v>
      </c>
      <c r="AZ5" s="231" t="s">
        <v>158</v>
      </c>
      <c r="BA5" s="231" t="s">
        <v>159</v>
      </c>
      <c r="BB5" s="248"/>
      <c r="BC5" s="251"/>
      <c r="BD5" s="252"/>
      <c r="BE5" s="242" t="s">
        <v>178</v>
      </c>
      <c r="BF5" s="280" t="s">
        <v>180</v>
      </c>
      <c r="BG5" s="280"/>
      <c r="BH5" s="245" t="s">
        <v>160</v>
      </c>
      <c r="BI5" s="254"/>
      <c r="BJ5" s="259"/>
      <c r="BK5" s="241"/>
      <c r="BL5" s="241"/>
    </row>
    <row r="6" spans="1:64" ht="57.95" customHeight="1">
      <c r="A6" s="235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48"/>
      <c r="BC6" s="262" t="s">
        <v>161</v>
      </c>
      <c r="BD6" s="263"/>
      <c r="BE6" s="243"/>
      <c r="BF6" s="281" t="s">
        <v>181</v>
      </c>
      <c r="BG6" s="281" t="s">
        <v>182</v>
      </c>
      <c r="BH6" s="245"/>
      <c r="BI6" s="254"/>
      <c r="BJ6" s="259"/>
      <c r="BK6" s="241"/>
      <c r="BL6" s="241"/>
    </row>
    <row r="7" spans="1:64" ht="23.1" customHeight="1">
      <c r="A7" s="236"/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6">
        <v>27</v>
      </c>
      <c r="AC7" s="66">
        <v>28</v>
      </c>
      <c r="AD7" s="66">
        <v>29</v>
      </c>
      <c r="AE7" s="66">
        <v>30</v>
      </c>
      <c r="AF7" s="66">
        <v>31</v>
      </c>
      <c r="AG7" s="66">
        <v>32</v>
      </c>
      <c r="AH7" s="66">
        <v>33</v>
      </c>
      <c r="AI7" s="66">
        <v>34</v>
      </c>
      <c r="AJ7" s="66">
        <v>35</v>
      </c>
      <c r="AK7" s="66">
        <v>36</v>
      </c>
      <c r="AL7" s="66">
        <v>37</v>
      </c>
      <c r="AM7" s="66">
        <v>38</v>
      </c>
      <c r="AN7" s="66">
        <v>39</v>
      </c>
      <c r="AO7" s="66">
        <v>40</v>
      </c>
      <c r="AP7" s="66">
        <v>41</v>
      </c>
      <c r="AQ7" s="66">
        <v>42</v>
      </c>
      <c r="AR7" s="66">
        <v>43</v>
      </c>
      <c r="AS7" s="66">
        <v>44</v>
      </c>
      <c r="AT7" s="66">
        <v>45</v>
      </c>
      <c r="AU7" s="66">
        <v>46</v>
      </c>
      <c r="AV7" s="66">
        <v>47</v>
      </c>
      <c r="AW7" s="66">
        <v>48</v>
      </c>
      <c r="AX7" s="66">
        <v>49</v>
      </c>
      <c r="AY7" s="66">
        <v>50</v>
      </c>
      <c r="AZ7" s="66">
        <v>51</v>
      </c>
      <c r="BA7" s="67">
        <v>52</v>
      </c>
      <c r="BB7" s="248"/>
      <c r="BC7" s="68" t="s">
        <v>162</v>
      </c>
      <c r="BD7" s="69" t="s">
        <v>163</v>
      </c>
      <c r="BE7" s="244"/>
      <c r="BF7" s="281"/>
      <c r="BG7" s="281"/>
      <c r="BH7" s="245"/>
      <c r="BI7" s="255"/>
      <c r="BJ7" s="260"/>
      <c r="BK7" s="241"/>
      <c r="BL7" s="241"/>
    </row>
    <row r="8" spans="1:64">
      <c r="A8" s="266" t="s">
        <v>164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 t="s">
        <v>174</v>
      </c>
      <c r="T8" s="264" t="s">
        <v>174</v>
      </c>
      <c r="U8" s="264"/>
      <c r="V8" s="268"/>
      <c r="W8" s="268"/>
      <c r="X8" s="264"/>
      <c r="Y8" s="264"/>
      <c r="Z8" s="264"/>
      <c r="AA8" s="268"/>
      <c r="AB8" s="268"/>
      <c r="AC8" s="268"/>
      <c r="AD8" s="264"/>
      <c r="AE8" s="264"/>
      <c r="AF8" s="264"/>
      <c r="AG8" s="264"/>
      <c r="AH8" s="264"/>
      <c r="AI8" s="268"/>
      <c r="AJ8" s="264"/>
      <c r="AK8" s="268"/>
      <c r="AL8" s="268"/>
      <c r="AM8" s="268"/>
      <c r="AN8" s="268"/>
      <c r="AO8" s="264"/>
      <c r="AP8" s="264"/>
      <c r="AQ8" s="268" t="s">
        <v>169</v>
      </c>
      <c r="AR8" s="268" t="s">
        <v>169</v>
      </c>
      <c r="AS8" s="264" t="s">
        <v>174</v>
      </c>
      <c r="AT8" s="268" t="s">
        <v>174</v>
      </c>
      <c r="AU8" s="268" t="s">
        <v>174</v>
      </c>
      <c r="AV8" s="268" t="s">
        <v>174</v>
      </c>
      <c r="AW8" s="264" t="s">
        <v>174</v>
      </c>
      <c r="AX8" s="268" t="s">
        <v>174</v>
      </c>
      <c r="AY8" s="268" t="s">
        <v>174</v>
      </c>
      <c r="AZ8" s="264" t="s">
        <v>174</v>
      </c>
      <c r="BA8" s="264" t="s">
        <v>174</v>
      </c>
      <c r="BB8" s="266" t="s">
        <v>164</v>
      </c>
      <c r="BC8" s="272">
        <v>39</v>
      </c>
      <c r="BD8" s="274">
        <f>BC8*36</f>
        <v>1404</v>
      </c>
      <c r="BE8" s="272">
        <v>0</v>
      </c>
      <c r="BF8" s="274">
        <v>0</v>
      </c>
      <c r="BG8" s="274">
        <v>0</v>
      </c>
      <c r="BH8" s="274">
        <v>0</v>
      </c>
      <c r="BI8" s="274">
        <v>2</v>
      </c>
      <c r="BJ8" s="274">
        <v>0</v>
      </c>
      <c r="BK8" s="274">
        <v>11</v>
      </c>
      <c r="BL8" s="270">
        <f>BC8+BE8+BF8+BG8+BH8+BI8+BJ8+BK8</f>
        <v>52</v>
      </c>
    </row>
    <row r="9" spans="1:64">
      <c r="A9" s="267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9"/>
      <c r="W9" s="269"/>
      <c r="X9" s="265"/>
      <c r="Y9" s="265"/>
      <c r="Z9" s="265"/>
      <c r="AA9" s="269"/>
      <c r="AB9" s="269"/>
      <c r="AC9" s="269"/>
      <c r="AD9" s="265"/>
      <c r="AE9" s="265"/>
      <c r="AF9" s="265"/>
      <c r="AG9" s="265"/>
      <c r="AH9" s="265"/>
      <c r="AI9" s="269"/>
      <c r="AJ9" s="265"/>
      <c r="AK9" s="269"/>
      <c r="AL9" s="269"/>
      <c r="AM9" s="269"/>
      <c r="AN9" s="269"/>
      <c r="AO9" s="265"/>
      <c r="AP9" s="265"/>
      <c r="AQ9" s="269"/>
      <c r="AR9" s="269"/>
      <c r="AS9" s="265"/>
      <c r="AT9" s="269"/>
      <c r="AU9" s="269"/>
      <c r="AV9" s="269"/>
      <c r="AW9" s="265"/>
      <c r="AX9" s="269"/>
      <c r="AY9" s="269"/>
      <c r="AZ9" s="265"/>
      <c r="BA9" s="265"/>
      <c r="BB9" s="267"/>
      <c r="BC9" s="273"/>
      <c r="BD9" s="275"/>
      <c r="BE9" s="273"/>
      <c r="BF9" s="275"/>
      <c r="BG9" s="275"/>
      <c r="BH9" s="275"/>
      <c r="BI9" s="275"/>
      <c r="BJ9" s="275"/>
      <c r="BK9" s="275"/>
      <c r="BL9" s="271"/>
    </row>
    <row r="10" spans="1:64">
      <c r="A10" s="266" t="s">
        <v>165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 t="s">
        <v>174</v>
      </c>
      <c r="T10" s="264" t="s">
        <v>174</v>
      </c>
      <c r="U10" s="264"/>
      <c r="V10" s="264"/>
      <c r="W10" s="264"/>
      <c r="X10" s="268"/>
      <c r="Y10" s="268"/>
      <c r="Z10" s="264"/>
      <c r="AA10" s="264"/>
      <c r="AB10" s="268"/>
      <c r="AC10" s="268"/>
      <c r="AD10" s="268"/>
      <c r="AE10" s="268"/>
      <c r="AF10" s="264"/>
      <c r="AG10" s="264"/>
      <c r="AH10" s="264"/>
      <c r="AI10" s="264"/>
      <c r="AJ10" s="264"/>
      <c r="AK10" s="264"/>
      <c r="AL10" s="268" t="s">
        <v>169</v>
      </c>
      <c r="AM10" s="268" t="s">
        <v>169</v>
      </c>
      <c r="AN10" s="276" t="s">
        <v>171</v>
      </c>
      <c r="AO10" s="276" t="s">
        <v>171</v>
      </c>
      <c r="AP10" s="264" t="s">
        <v>210</v>
      </c>
      <c r="AQ10" s="264" t="s">
        <v>210</v>
      </c>
      <c r="AR10" s="264" t="s">
        <v>210</v>
      </c>
      <c r="AS10" s="264" t="s">
        <v>174</v>
      </c>
      <c r="AT10" s="264" t="s">
        <v>174</v>
      </c>
      <c r="AU10" s="264" t="s">
        <v>174</v>
      </c>
      <c r="AV10" s="264" t="s">
        <v>174</v>
      </c>
      <c r="AW10" s="264" t="s">
        <v>174</v>
      </c>
      <c r="AX10" s="264" t="s">
        <v>174</v>
      </c>
      <c r="AY10" s="264" t="s">
        <v>174</v>
      </c>
      <c r="AZ10" s="264" t="s">
        <v>174</v>
      </c>
      <c r="BA10" s="264" t="s">
        <v>174</v>
      </c>
      <c r="BB10" s="266" t="s">
        <v>165</v>
      </c>
      <c r="BC10" s="272">
        <v>36</v>
      </c>
      <c r="BD10" s="274">
        <f t="shared" ref="BD10" si="0">BC10*36</f>
        <v>1296</v>
      </c>
      <c r="BE10" s="274">
        <v>2</v>
      </c>
      <c r="BF10" s="274">
        <v>3</v>
      </c>
      <c r="BG10" s="274">
        <v>0</v>
      </c>
      <c r="BH10" s="274">
        <v>0</v>
      </c>
      <c r="BI10" s="274">
        <v>2</v>
      </c>
      <c r="BJ10" s="274">
        <v>0</v>
      </c>
      <c r="BK10" s="274">
        <v>11</v>
      </c>
      <c r="BL10" s="270">
        <f t="shared" ref="BL10" si="1">BC10+BE10+BF10+BG10+BH10+BI10+BJ10+BK10</f>
        <v>54</v>
      </c>
    </row>
    <row r="11" spans="1:64">
      <c r="A11" s="267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9"/>
      <c r="Y11" s="269"/>
      <c r="Z11" s="265"/>
      <c r="AA11" s="265"/>
      <c r="AB11" s="269"/>
      <c r="AC11" s="269"/>
      <c r="AD11" s="269"/>
      <c r="AE11" s="269"/>
      <c r="AF11" s="265"/>
      <c r="AG11" s="265"/>
      <c r="AH11" s="265"/>
      <c r="AI11" s="265"/>
      <c r="AJ11" s="265"/>
      <c r="AK11" s="265"/>
      <c r="AL11" s="269"/>
      <c r="AM11" s="269"/>
      <c r="AN11" s="269"/>
      <c r="AO11" s="269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7"/>
      <c r="BC11" s="273"/>
      <c r="BD11" s="275"/>
      <c r="BE11" s="275"/>
      <c r="BF11" s="275"/>
      <c r="BG11" s="275"/>
      <c r="BH11" s="275"/>
      <c r="BI11" s="275"/>
      <c r="BJ11" s="275"/>
      <c r="BK11" s="275"/>
      <c r="BL11" s="271"/>
    </row>
    <row r="12" spans="1:64">
      <c r="A12" s="266" t="s">
        <v>166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 t="s">
        <v>169</v>
      </c>
      <c r="S12" s="264" t="s">
        <v>174</v>
      </c>
      <c r="T12" s="264" t="s">
        <v>174</v>
      </c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8"/>
      <c r="AI12" s="264"/>
      <c r="AJ12" s="264"/>
      <c r="AK12" s="268"/>
      <c r="AL12" s="268"/>
      <c r="AM12" s="268"/>
      <c r="AN12" s="268"/>
      <c r="AO12" s="268"/>
      <c r="AP12" s="276" t="s">
        <v>169</v>
      </c>
      <c r="AQ12" s="276" t="s">
        <v>169</v>
      </c>
      <c r="AR12" s="276" t="s">
        <v>210</v>
      </c>
      <c r="AS12" s="276" t="s">
        <v>210</v>
      </c>
      <c r="AT12" s="268" t="s">
        <v>174</v>
      </c>
      <c r="AU12" s="264" t="s">
        <v>174</v>
      </c>
      <c r="AV12" s="264" t="s">
        <v>174</v>
      </c>
      <c r="AW12" s="264" t="s">
        <v>174</v>
      </c>
      <c r="AX12" s="264" t="s">
        <v>174</v>
      </c>
      <c r="AY12" s="264" t="s">
        <v>174</v>
      </c>
      <c r="AZ12" s="264" t="s">
        <v>174</v>
      </c>
      <c r="BA12" s="264" t="s">
        <v>174</v>
      </c>
      <c r="BB12" s="266" t="s">
        <v>166</v>
      </c>
      <c r="BC12" s="272">
        <v>37</v>
      </c>
      <c r="BD12" s="274">
        <f t="shared" ref="BD12" si="2">BC12*36</f>
        <v>1332</v>
      </c>
      <c r="BE12" s="274">
        <v>0</v>
      </c>
      <c r="BF12" s="274">
        <v>2</v>
      </c>
      <c r="BG12" s="274">
        <v>0</v>
      </c>
      <c r="BH12" s="274">
        <v>0</v>
      </c>
      <c r="BI12" s="274">
        <v>3</v>
      </c>
      <c r="BJ12" s="274">
        <v>0</v>
      </c>
      <c r="BK12" s="274">
        <v>10</v>
      </c>
      <c r="BL12" s="270">
        <f t="shared" ref="BL12" si="3">BC12+BE12+BF12+BG12+BH12+BI12+BJ12+BK12</f>
        <v>52</v>
      </c>
    </row>
    <row r="13" spans="1:64">
      <c r="A13" s="267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9"/>
      <c r="AI13" s="265"/>
      <c r="AJ13" s="265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5"/>
      <c r="AV13" s="265"/>
      <c r="AW13" s="265"/>
      <c r="AX13" s="265"/>
      <c r="AY13" s="265"/>
      <c r="AZ13" s="265"/>
      <c r="BA13" s="265"/>
      <c r="BB13" s="267"/>
      <c r="BC13" s="273"/>
      <c r="BD13" s="275"/>
      <c r="BE13" s="275"/>
      <c r="BF13" s="275"/>
      <c r="BG13" s="275"/>
      <c r="BH13" s="275"/>
      <c r="BI13" s="275"/>
      <c r="BJ13" s="275"/>
      <c r="BK13" s="275"/>
      <c r="BL13" s="271"/>
    </row>
    <row r="14" spans="1:64">
      <c r="A14" s="266" t="s">
        <v>167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 t="s">
        <v>174</v>
      </c>
      <c r="T14" s="264" t="s">
        <v>174</v>
      </c>
      <c r="U14" s="264"/>
      <c r="V14" s="268"/>
      <c r="W14" s="268"/>
      <c r="X14" s="268"/>
      <c r="Y14" s="268"/>
      <c r="Z14" s="268"/>
      <c r="AA14" s="268" t="s">
        <v>169</v>
      </c>
      <c r="AB14" s="264" t="s">
        <v>210</v>
      </c>
      <c r="AC14" s="264" t="s">
        <v>210</v>
      </c>
      <c r="AD14" s="264" t="s">
        <v>210</v>
      </c>
      <c r="AE14" s="264" t="s">
        <v>210</v>
      </c>
      <c r="AF14" s="264" t="s">
        <v>210</v>
      </c>
      <c r="AG14" s="264" t="s">
        <v>173</v>
      </c>
      <c r="AH14" s="264" t="s">
        <v>173</v>
      </c>
      <c r="AI14" s="264" t="s">
        <v>172</v>
      </c>
      <c r="AJ14" s="264" t="s">
        <v>172</v>
      </c>
      <c r="AK14" s="268" t="s">
        <v>172</v>
      </c>
      <c r="AL14" s="268" t="s">
        <v>172</v>
      </c>
      <c r="AM14" s="277" t="s">
        <v>176</v>
      </c>
      <c r="AN14" s="277" t="s">
        <v>176</v>
      </c>
      <c r="AO14" s="277" t="s">
        <v>176</v>
      </c>
      <c r="AP14" s="277" t="s">
        <v>176</v>
      </c>
      <c r="AQ14" s="264" t="s">
        <v>166</v>
      </c>
      <c r="AR14" s="264" t="s">
        <v>166</v>
      </c>
      <c r="AS14" s="264"/>
      <c r="AT14" s="264"/>
      <c r="AU14" s="264"/>
      <c r="AV14" s="264"/>
      <c r="AW14" s="264"/>
      <c r="AX14" s="264"/>
      <c r="AY14" s="264"/>
      <c r="AZ14" s="264"/>
      <c r="BA14" s="264"/>
      <c r="BB14" s="266" t="s">
        <v>167</v>
      </c>
      <c r="BC14" s="272">
        <v>24</v>
      </c>
      <c r="BD14" s="274">
        <f t="shared" ref="BD14" si="4">BC14*36</f>
        <v>864</v>
      </c>
      <c r="BE14" s="274">
        <v>0</v>
      </c>
      <c r="BF14" s="274">
        <v>7</v>
      </c>
      <c r="BG14" s="274">
        <v>4</v>
      </c>
      <c r="BH14" s="274">
        <v>4</v>
      </c>
      <c r="BI14" s="274">
        <v>0</v>
      </c>
      <c r="BJ14" s="274">
        <v>2</v>
      </c>
      <c r="BK14" s="274">
        <v>2</v>
      </c>
      <c r="BL14" s="270">
        <f t="shared" ref="BL14" si="5">BC14+BE14+BF14+BG14+BH14+BI14+BJ14+BK14</f>
        <v>43</v>
      </c>
    </row>
    <row r="15" spans="1:64">
      <c r="A15" s="267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9"/>
      <c r="W15" s="269"/>
      <c r="X15" s="269"/>
      <c r="Y15" s="269"/>
      <c r="Z15" s="269"/>
      <c r="AA15" s="269"/>
      <c r="AB15" s="265"/>
      <c r="AC15" s="265"/>
      <c r="AD15" s="265"/>
      <c r="AE15" s="265"/>
      <c r="AF15" s="265"/>
      <c r="AG15" s="265"/>
      <c r="AH15" s="265"/>
      <c r="AI15" s="265"/>
      <c r="AJ15" s="265"/>
      <c r="AK15" s="269"/>
      <c r="AL15" s="269"/>
      <c r="AM15" s="269"/>
      <c r="AN15" s="269"/>
      <c r="AO15" s="269"/>
      <c r="AP15" s="269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7"/>
      <c r="BC15" s="273"/>
      <c r="BD15" s="275"/>
      <c r="BE15" s="275"/>
      <c r="BF15" s="275"/>
      <c r="BG15" s="275"/>
      <c r="BH15" s="275"/>
      <c r="BI15" s="275"/>
      <c r="BJ15" s="275"/>
      <c r="BK15" s="275"/>
      <c r="BL15" s="271"/>
    </row>
    <row r="16" spans="1:64" ht="20.10000000000000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70" t="s">
        <v>1</v>
      </c>
      <c r="BC16" s="139">
        <f>SUM(BC8:BC15)</f>
        <v>136</v>
      </c>
      <c r="BD16" s="139">
        <f t="shared" ref="BD16:BL16" si="6">SUM(BD8:BD15)</f>
        <v>4896</v>
      </c>
      <c r="BE16" s="139">
        <f t="shared" si="6"/>
        <v>2</v>
      </c>
      <c r="BF16" s="139">
        <f t="shared" si="6"/>
        <v>12</v>
      </c>
      <c r="BG16" s="139">
        <f t="shared" si="6"/>
        <v>4</v>
      </c>
      <c r="BH16" s="139">
        <f t="shared" si="6"/>
        <v>4</v>
      </c>
      <c r="BI16" s="139">
        <f t="shared" si="6"/>
        <v>7</v>
      </c>
      <c r="BJ16" s="139">
        <f t="shared" si="6"/>
        <v>2</v>
      </c>
      <c r="BK16" s="139">
        <f t="shared" si="6"/>
        <v>34</v>
      </c>
      <c r="BL16" s="139">
        <f t="shared" si="6"/>
        <v>201</v>
      </c>
    </row>
    <row r="17" spans="1:64" ht="13.5" thickBot="1">
      <c r="A17" s="71" t="s">
        <v>168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3"/>
      <c r="AX17" s="73"/>
      <c r="AY17" s="73"/>
      <c r="AZ17" s="73"/>
      <c r="BA17" s="73"/>
      <c r="BB17" s="73"/>
      <c r="BC17" s="73"/>
      <c r="BD17" s="73"/>
      <c r="BE17" s="72"/>
      <c r="BF17" s="72"/>
      <c r="BG17" s="72"/>
      <c r="BH17" s="74"/>
      <c r="BI17" s="74"/>
      <c r="BJ17" s="74"/>
      <c r="BK17" s="74"/>
      <c r="BL17" s="72"/>
    </row>
    <row r="18" spans="1:64" ht="13.5" customHeight="1" thickBot="1">
      <c r="A18" s="72"/>
      <c r="B18" s="72"/>
      <c r="C18" s="72"/>
      <c r="D18" s="72"/>
      <c r="E18" s="72"/>
      <c r="F18" s="72"/>
      <c r="G18" s="75"/>
      <c r="H18" s="76" t="s">
        <v>130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7" t="s">
        <v>169</v>
      </c>
      <c r="U18" s="76" t="s">
        <v>170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7" t="s">
        <v>171</v>
      </c>
      <c r="AG18" s="282" t="s">
        <v>178</v>
      </c>
      <c r="AH18" s="282"/>
      <c r="AI18" s="282"/>
      <c r="AJ18" s="282"/>
      <c r="AK18" s="282"/>
      <c r="AL18" s="282"/>
      <c r="AM18" s="282"/>
      <c r="AN18" s="282"/>
      <c r="AO18" s="282"/>
      <c r="AQ18" s="63"/>
      <c r="AR18" s="63"/>
      <c r="AS18" s="72"/>
      <c r="AT18" s="77" t="s">
        <v>172</v>
      </c>
      <c r="AU18" s="283" t="s">
        <v>183</v>
      </c>
      <c r="AV18" s="283"/>
      <c r="AW18" s="283"/>
      <c r="AX18" s="283"/>
      <c r="AY18" s="283"/>
      <c r="AZ18" s="283"/>
      <c r="BA18" s="283"/>
      <c r="BB18" s="283"/>
      <c r="BE18" s="72"/>
      <c r="BF18" s="72"/>
      <c r="BG18" s="72"/>
      <c r="BH18" s="72"/>
      <c r="BI18" s="72"/>
      <c r="BJ18" s="72"/>
      <c r="BK18" s="72"/>
      <c r="BL18" s="72"/>
    </row>
    <row r="19" spans="1:6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282"/>
      <c r="AH19" s="282"/>
      <c r="AI19" s="282"/>
      <c r="AJ19" s="282"/>
      <c r="AK19" s="282"/>
      <c r="AL19" s="282"/>
      <c r="AM19" s="282"/>
      <c r="AN19" s="282"/>
      <c r="AO19" s="282"/>
      <c r="AQ19" s="63"/>
      <c r="AR19" s="63"/>
      <c r="AS19" s="72"/>
      <c r="AT19" s="72"/>
      <c r="AU19" s="283"/>
      <c r="AV19" s="283"/>
      <c r="AW19" s="283"/>
      <c r="AX19" s="283"/>
      <c r="AY19" s="283"/>
      <c r="AZ19" s="283"/>
      <c r="BA19" s="283"/>
      <c r="BB19" s="283"/>
      <c r="BE19" s="72"/>
      <c r="BF19" s="72"/>
      <c r="BG19" s="72"/>
      <c r="BH19" s="72"/>
      <c r="BI19" s="72"/>
      <c r="BJ19" s="72"/>
      <c r="BK19" s="72"/>
      <c r="BL19" s="72"/>
    </row>
    <row r="20" spans="1:64" ht="13.5" thickBo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13.5" customHeight="1" thickBot="1">
      <c r="A21" s="63"/>
      <c r="B21" s="63"/>
      <c r="C21" s="63"/>
      <c r="D21" s="63"/>
      <c r="E21" s="63"/>
      <c r="F21" s="63"/>
      <c r="G21" s="77" t="s">
        <v>173</v>
      </c>
      <c r="H21" s="286" t="s">
        <v>179</v>
      </c>
      <c r="I21" s="286"/>
      <c r="J21" s="286"/>
      <c r="K21" s="286"/>
      <c r="L21" s="286"/>
      <c r="M21" s="286"/>
      <c r="N21" s="286"/>
      <c r="O21" s="286"/>
      <c r="P21" s="286"/>
      <c r="S21" s="72"/>
      <c r="T21" s="78" t="s">
        <v>174</v>
      </c>
      <c r="U21" s="76" t="s">
        <v>175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9" t="s">
        <v>176</v>
      </c>
      <c r="AG21" s="284" t="s">
        <v>160</v>
      </c>
      <c r="AH21" s="284"/>
      <c r="AI21" s="284"/>
      <c r="AJ21" s="284"/>
      <c r="AK21" s="284"/>
      <c r="AL21" s="284"/>
      <c r="AM21" s="284"/>
      <c r="AN21" s="284"/>
      <c r="AO21" s="284"/>
      <c r="AP21" s="73"/>
      <c r="AQ21" s="63"/>
      <c r="AR21" s="72"/>
      <c r="AS21" s="72"/>
      <c r="AT21" s="80" t="s">
        <v>166</v>
      </c>
      <c r="AU21" s="285" t="s">
        <v>177</v>
      </c>
      <c r="AV21" s="285"/>
      <c r="AW21" s="285"/>
      <c r="AX21" s="285"/>
      <c r="AY21" s="285"/>
      <c r="AZ21" s="285"/>
      <c r="BA21" s="285"/>
      <c r="BB21" s="285"/>
      <c r="BC21" s="81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>
      <c r="A22" s="63"/>
      <c r="B22" s="63"/>
      <c r="C22" s="63"/>
      <c r="D22" s="63"/>
      <c r="E22" s="63"/>
      <c r="F22" s="63"/>
      <c r="G22" s="63"/>
      <c r="H22" s="286"/>
      <c r="I22" s="286"/>
      <c r="J22" s="286"/>
      <c r="K22" s="286"/>
      <c r="L22" s="286"/>
      <c r="M22" s="286"/>
      <c r="N22" s="286"/>
      <c r="O22" s="286"/>
      <c r="P22" s="28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84"/>
      <c r="AH22" s="284"/>
      <c r="AI22" s="284"/>
      <c r="AJ22" s="284"/>
      <c r="AK22" s="284"/>
      <c r="AL22" s="284"/>
      <c r="AM22" s="284"/>
      <c r="AN22" s="284"/>
      <c r="AO22" s="284"/>
      <c r="AP22" s="73"/>
      <c r="AQ22" s="63"/>
      <c r="AR22" s="63"/>
      <c r="AS22" s="63"/>
      <c r="AT22" s="63"/>
      <c r="AU22" s="285"/>
      <c r="AV22" s="285"/>
      <c r="AW22" s="285"/>
      <c r="AX22" s="285"/>
      <c r="AY22" s="285"/>
      <c r="AZ22" s="285"/>
      <c r="BA22" s="285"/>
      <c r="BB22" s="285"/>
      <c r="BC22" s="81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64">
      <c r="A23" s="63"/>
      <c r="B23" s="63"/>
      <c r="C23" s="63"/>
      <c r="D23" s="63"/>
      <c r="E23" s="63"/>
      <c r="F23" s="63"/>
      <c r="G23" s="63"/>
      <c r="H23" s="286"/>
      <c r="I23" s="286"/>
      <c r="J23" s="286"/>
      <c r="K23" s="286"/>
      <c r="L23" s="286"/>
      <c r="M23" s="286"/>
      <c r="N23" s="286"/>
      <c r="O23" s="286"/>
      <c r="P23" s="286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72"/>
      <c r="AW23" s="72"/>
      <c r="AX23" s="72"/>
      <c r="AY23" s="72"/>
      <c r="AZ23" s="72"/>
      <c r="BA23" s="72"/>
      <c r="BB23" s="63"/>
      <c r="BC23" s="63"/>
      <c r="BD23" s="63"/>
      <c r="BE23" s="63"/>
      <c r="BF23" s="63"/>
      <c r="BG23" s="63"/>
      <c r="BH23" s="72"/>
      <c r="BI23" s="72"/>
      <c r="BJ23" s="72"/>
      <c r="BK23" s="72"/>
      <c r="BL23" s="72"/>
    </row>
    <row r="24" spans="1:64">
      <c r="A24" s="63"/>
      <c r="B24" s="63"/>
      <c r="C24" s="63"/>
      <c r="D24" s="63"/>
      <c r="E24" s="63"/>
      <c r="F24" s="63"/>
      <c r="G24" s="82"/>
      <c r="H24" s="7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82"/>
      <c r="U24" s="278"/>
      <c r="V24" s="279"/>
      <c r="W24" s="279"/>
      <c r="X24" s="279"/>
      <c r="Y24" s="279"/>
      <c r="Z24" s="279"/>
      <c r="AA24" s="279"/>
      <c r="AB24" s="279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</sheetData>
  <sheetProtection password="CE20" sheet="1" objects="1" scenarios="1" selectLockedCells="1" selectUnlockedCells="1"/>
  <mergeCells count="342">
    <mergeCell ref="U24:AB24"/>
    <mergeCell ref="BF5:BG5"/>
    <mergeCell ref="BF6:BF7"/>
    <mergeCell ref="BG6:BG7"/>
    <mergeCell ref="AG18:AO19"/>
    <mergeCell ref="AU18:BB19"/>
    <mergeCell ref="AG21:AO22"/>
    <mergeCell ref="AU21:BB22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AZ12:AZ13"/>
    <mergeCell ref="BA12:BA13"/>
    <mergeCell ref="BB12:BB13"/>
    <mergeCell ref="BC12:BC13"/>
    <mergeCell ref="AR12:AR13"/>
    <mergeCell ref="AS12:AS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L10:BL11"/>
    <mergeCell ref="A12:A13"/>
    <mergeCell ref="B12:B13"/>
    <mergeCell ref="C12:C13"/>
    <mergeCell ref="D12:D13"/>
    <mergeCell ref="E12:E13"/>
    <mergeCell ref="F12:F13"/>
    <mergeCell ref="G12:G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AZ10:AZ11"/>
    <mergeCell ref="BA10:BA11"/>
    <mergeCell ref="BB10:BB11"/>
    <mergeCell ref="BC10:BC11"/>
    <mergeCell ref="AM10:AM11"/>
    <mergeCell ref="AS10:AS11"/>
    <mergeCell ref="AT10:AT11"/>
    <mergeCell ref="AU10:AU11"/>
    <mergeCell ref="AV10:AV11"/>
    <mergeCell ref="AW10:AW11"/>
    <mergeCell ref="Z10:Z11"/>
    <mergeCell ref="AA10:AA11"/>
    <mergeCell ref="AB10:AB11"/>
    <mergeCell ref="AR10:AR11"/>
    <mergeCell ref="AD10:AD11"/>
    <mergeCell ref="AE10:AE11"/>
    <mergeCell ref="T10:T11"/>
    <mergeCell ref="U10:U11"/>
    <mergeCell ref="V10:V11"/>
    <mergeCell ref="W10:W11"/>
    <mergeCell ref="X10:X11"/>
    <mergeCell ref="Y10:Y11"/>
    <mergeCell ref="AC10:AC11"/>
    <mergeCell ref="AL10:AL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</mergeCells>
  <pageMargins left="0.39370078740157483" right="0.39370078740157483" top="0.39370078740157483" bottom="0.3937007874015748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2019-09-03T11:33:18Z</cp:lastPrinted>
  <dcterms:created xsi:type="dcterms:W3CDTF">2011-01-22T15:48:18Z</dcterms:created>
  <dcterms:modified xsi:type="dcterms:W3CDTF">2019-10-02T12:09:07Z</dcterms:modified>
</cp:coreProperties>
</file>