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30" yWindow="-30" windowWidth="12765" windowHeight="11070"/>
  </bookViews>
  <sheets>
    <sheet name="тит лист " sheetId="4" r:id="rId1"/>
    <sheet name="план " sheetId="7" r:id="rId2"/>
    <sheet name="график" sheetId="8" r:id="rId3"/>
  </sheets>
  <externalReferences>
    <externalReference r:id="rId4"/>
  </externalReferences>
  <definedNames>
    <definedName name="_xlnm.Print_Area" localSheetId="2">график!$A$1:$BL$23</definedName>
    <definedName name="_xlnm.Print_Area" localSheetId="1">'план '!$A$1:$R$81</definedName>
    <definedName name="_xlnm.Print_Area" localSheetId="0">'тит лист '!$A$1:$N$26</definedName>
    <definedName name="ОбязУчебНагрузка">[1]Нормы!$B$3</definedName>
  </definedNames>
  <calcPr calcId="145621"/>
</workbook>
</file>

<file path=xl/calcChain.xml><?xml version="1.0" encoding="utf-8"?>
<calcChain xmlns="http://schemas.openxmlformats.org/spreadsheetml/2006/main">
  <c r="P51" i="7"/>
  <c r="Q56"/>
  <c r="R60"/>
  <c r="O64"/>
  <c r="N69"/>
  <c r="U9"/>
  <c r="P76"/>
  <c r="L76" l="1"/>
  <c r="K76"/>
  <c r="F29"/>
  <c r="G29" s="1"/>
  <c r="D29" l="1"/>
  <c r="F38" l="1"/>
  <c r="F39"/>
  <c r="G39" s="1"/>
  <c r="F40"/>
  <c r="G40" s="1"/>
  <c r="F41"/>
  <c r="G41" s="1"/>
  <c r="F42"/>
  <c r="G42" s="1"/>
  <c r="F43"/>
  <c r="G43" s="1"/>
  <c r="F44"/>
  <c r="G44" s="1"/>
  <c r="F45"/>
  <c r="G45" s="1"/>
  <c r="F47"/>
  <c r="G47" s="1"/>
  <c r="F48"/>
  <c r="G48" s="1"/>
  <c r="F49"/>
  <c r="G49" s="1"/>
  <c r="F46"/>
  <c r="G46" s="1"/>
  <c r="L78" l="1"/>
  <c r="K78"/>
  <c r="I69" l="1"/>
  <c r="I64"/>
  <c r="I60"/>
  <c r="I56"/>
  <c r="I51"/>
  <c r="I31"/>
  <c r="I25"/>
  <c r="I21"/>
  <c r="E25"/>
  <c r="H25"/>
  <c r="J25"/>
  <c r="K25"/>
  <c r="L25"/>
  <c r="M25"/>
  <c r="N25"/>
  <c r="O25"/>
  <c r="P25"/>
  <c r="Q25"/>
  <c r="R25"/>
  <c r="E21"/>
  <c r="H21"/>
  <c r="J21"/>
  <c r="K21"/>
  <c r="L21"/>
  <c r="M21"/>
  <c r="N21"/>
  <c r="O21"/>
  <c r="P21"/>
  <c r="Q21"/>
  <c r="R21"/>
  <c r="E8"/>
  <c r="J8"/>
  <c r="K8"/>
  <c r="L8"/>
  <c r="M8"/>
  <c r="N8"/>
  <c r="O8"/>
  <c r="P8"/>
  <c r="Q8"/>
  <c r="R8"/>
  <c r="F20"/>
  <c r="G20" s="1"/>
  <c r="F19"/>
  <c r="G19" s="1"/>
  <c r="F18"/>
  <c r="G18" s="1"/>
  <c r="F17"/>
  <c r="D17" s="1"/>
  <c r="F16"/>
  <c r="G16" s="1"/>
  <c r="F15"/>
  <c r="G15" s="1"/>
  <c r="F14"/>
  <c r="D14" s="1"/>
  <c r="F13"/>
  <c r="D13" s="1"/>
  <c r="F12"/>
  <c r="G12" s="1"/>
  <c r="F24"/>
  <c r="G24" s="1"/>
  <c r="F23"/>
  <c r="G23" s="1"/>
  <c r="F22"/>
  <c r="G22" s="1"/>
  <c r="F10"/>
  <c r="D10" s="1"/>
  <c r="K7" l="1"/>
  <c r="M7"/>
  <c r="N7"/>
  <c r="O7"/>
  <c r="P7"/>
  <c r="Q7"/>
  <c r="E7"/>
  <c r="R7"/>
  <c r="J7"/>
  <c r="L7"/>
  <c r="G13"/>
  <c r="I50"/>
  <c r="G14"/>
  <c r="G17"/>
  <c r="D22"/>
  <c r="G10"/>
  <c r="D16"/>
  <c r="D15"/>
  <c r="G21"/>
  <c r="D12"/>
  <c r="D19"/>
  <c r="D20"/>
  <c r="D18"/>
  <c r="F21"/>
  <c r="D24"/>
  <c r="D23"/>
  <c r="K77"/>
  <c r="L77"/>
  <c r="N76"/>
  <c r="O76"/>
  <c r="Q76"/>
  <c r="R76"/>
  <c r="M76"/>
  <c r="U31"/>
  <c r="V31"/>
  <c r="V28"/>
  <c r="U28"/>
  <c r="V26"/>
  <c r="U26"/>
  <c r="N78"/>
  <c r="O78"/>
  <c r="P78"/>
  <c r="Q78"/>
  <c r="R78"/>
  <c r="M78"/>
  <c r="N77"/>
  <c r="O77"/>
  <c r="P77"/>
  <c r="Q77"/>
  <c r="R77"/>
  <c r="M77"/>
  <c r="K64"/>
  <c r="L64"/>
  <c r="M64"/>
  <c r="N64"/>
  <c r="P64"/>
  <c r="Q64"/>
  <c r="R64"/>
  <c r="F62"/>
  <c r="O51"/>
  <c r="R51"/>
  <c r="M37"/>
  <c r="N37"/>
  <c r="O37"/>
  <c r="P37"/>
  <c r="Q37"/>
  <c r="R37"/>
  <c r="F66"/>
  <c r="F72"/>
  <c r="F71"/>
  <c r="D71" s="1"/>
  <c r="F70"/>
  <c r="G70" s="1"/>
  <c r="F68"/>
  <c r="F65"/>
  <c r="G65" s="1"/>
  <c r="F63"/>
  <c r="F59"/>
  <c r="F58"/>
  <c r="G58" s="1"/>
  <c r="F57"/>
  <c r="G57" s="1"/>
  <c r="F55"/>
  <c r="F53"/>
  <c r="G53" s="1"/>
  <c r="F52"/>
  <c r="G52" s="1"/>
  <c r="U81" l="1"/>
  <c r="D62"/>
  <c r="G62"/>
  <c r="D66"/>
  <c r="G66"/>
  <c r="D21"/>
  <c r="E37"/>
  <c r="F54" l="1"/>
  <c r="D58"/>
  <c r="D53"/>
  <c r="D54" l="1"/>
  <c r="G54"/>
  <c r="BL10" i="8"/>
  <c r="BL12"/>
  <c r="BL14"/>
  <c r="BL8"/>
  <c r="BE16"/>
  <c r="BF16"/>
  <c r="BG16"/>
  <c r="BH16"/>
  <c r="BI16"/>
  <c r="BJ16"/>
  <c r="BK16"/>
  <c r="BC16"/>
  <c r="BD10"/>
  <c r="BD12"/>
  <c r="BD14"/>
  <c r="BD8"/>
  <c r="D49" i="7" l="1"/>
  <c r="BD16" i="8"/>
  <c r="BL16"/>
  <c r="F35" i="7" l="1"/>
  <c r="E31"/>
  <c r="H31"/>
  <c r="J31"/>
  <c r="K31"/>
  <c r="L31"/>
  <c r="M31"/>
  <c r="N31"/>
  <c r="O31"/>
  <c r="P31"/>
  <c r="Q31"/>
  <c r="R31"/>
  <c r="D35" l="1"/>
  <c r="G35"/>
  <c r="F11"/>
  <c r="G11" s="1"/>
  <c r="F9"/>
  <c r="G9" s="1"/>
  <c r="F8" l="1"/>
  <c r="F7" s="1"/>
  <c r="D9"/>
  <c r="D11"/>
  <c r="V9" l="1"/>
  <c r="D8"/>
  <c r="D7" s="1"/>
  <c r="F32"/>
  <c r="G32" s="1"/>
  <c r="D68"/>
  <c r="E60" l="1"/>
  <c r="H60"/>
  <c r="J60"/>
  <c r="K60"/>
  <c r="L60"/>
  <c r="M60"/>
  <c r="N60"/>
  <c r="O60"/>
  <c r="P60"/>
  <c r="Q60"/>
  <c r="F61"/>
  <c r="G61" s="1"/>
  <c r="F67"/>
  <c r="D67" s="1"/>
  <c r="D59"/>
  <c r="G38"/>
  <c r="F33"/>
  <c r="G33" s="1"/>
  <c r="F34"/>
  <c r="G34" s="1"/>
  <c r="F37" l="1"/>
  <c r="D33"/>
  <c r="F31"/>
  <c r="F64"/>
  <c r="D61"/>
  <c r="F60"/>
  <c r="D34"/>
  <c r="F30"/>
  <c r="G30" s="1"/>
  <c r="F28"/>
  <c r="G28" s="1"/>
  <c r="R69" l="1"/>
  <c r="P56"/>
  <c r="R56"/>
  <c r="Q51"/>
  <c r="U80"/>
  <c r="D72"/>
  <c r="G69"/>
  <c r="Q69"/>
  <c r="P69"/>
  <c r="O69"/>
  <c r="M69"/>
  <c r="L69"/>
  <c r="K69"/>
  <c r="J69"/>
  <c r="H69"/>
  <c r="E69"/>
  <c r="J64"/>
  <c r="H64"/>
  <c r="E64"/>
  <c r="D63"/>
  <c r="G60"/>
  <c r="D55"/>
  <c r="D52"/>
  <c r="U72" l="1"/>
  <c r="R50"/>
  <c r="Q50"/>
  <c r="G51"/>
  <c r="D57"/>
  <c r="F69"/>
  <c r="D70"/>
  <c r="D69" s="1"/>
  <c r="G64"/>
  <c r="D65"/>
  <c r="D64" s="1"/>
  <c r="D60"/>
  <c r="E51"/>
  <c r="H51"/>
  <c r="J51"/>
  <c r="K51"/>
  <c r="L51"/>
  <c r="M51"/>
  <c r="N51"/>
  <c r="P50"/>
  <c r="J56"/>
  <c r="K56"/>
  <c r="L56"/>
  <c r="M56"/>
  <c r="N56"/>
  <c r="O56"/>
  <c r="F26"/>
  <c r="G26" s="1"/>
  <c r="F27"/>
  <c r="D38"/>
  <c r="D42"/>
  <c r="D44"/>
  <c r="F51"/>
  <c r="E56"/>
  <c r="H56"/>
  <c r="G56"/>
  <c r="F56"/>
  <c r="D51"/>
  <c r="D46"/>
  <c r="D45"/>
  <c r="D32"/>
  <c r="D31" s="1"/>
  <c r="D28"/>
  <c r="D27" l="1"/>
  <c r="G27"/>
  <c r="D26"/>
  <c r="F25"/>
  <c r="Q36"/>
  <c r="Q75" s="1"/>
  <c r="R36"/>
  <c r="R75" s="1"/>
  <c r="G31"/>
  <c r="E50"/>
  <c r="N50"/>
  <c r="L50"/>
  <c r="J50"/>
  <c r="J37" s="1"/>
  <c r="M50"/>
  <c r="K50"/>
  <c r="H50"/>
  <c r="G50"/>
  <c r="F50"/>
  <c r="D56"/>
  <c r="D40"/>
  <c r="P36"/>
  <c r="P75" s="1"/>
  <c r="D43"/>
  <c r="D47"/>
  <c r="D41"/>
  <c r="D30"/>
  <c r="D39"/>
  <c r="D25" l="1"/>
  <c r="U79"/>
  <c r="G25"/>
  <c r="D37"/>
  <c r="N36"/>
  <c r="N75" s="1"/>
  <c r="E36"/>
  <c r="E75" s="1"/>
  <c r="L37"/>
  <c r="L36" s="1"/>
  <c r="L75" s="1"/>
  <c r="K37"/>
  <c r="K36" s="1"/>
  <c r="K75" s="1"/>
  <c r="M36"/>
  <c r="M75" s="1"/>
  <c r="D50"/>
  <c r="F36"/>
  <c r="F75" s="1"/>
  <c r="D36" l="1"/>
  <c r="D75" s="1"/>
  <c r="J36"/>
  <c r="J75" s="1"/>
  <c r="O50" l="1"/>
  <c r="O36" l="1"/>
  <c r="O75" s="1"/>
  <c r="U75" s="1"/>
  <c r="H37"/>
  <c r="H36" s="1"/>
  <c r="G37"/>
  <c r="G36" s="1"/>
  <c r="I37"/>
  <c r="I36" s="1"/>
  <c r="H8"/>
  <c r="H7" s="1"/>
  <c r="G8"/>
  <c r="G7" s="1"/>
  <c r="I8"/>
  <c r="I7" s="1"/>
  <c r="I75" l="1"/>
  <c r="H75"/>
  <c r="G75"/>
  <c r="U83" l="1"/>
</calcChain>
</file>

<file path=xl/sharedStrings.xml><?xml version="1.0" encoding="utf-8"?>
<sst xmlns="http://schemas.openxmlformats.org/spreadsheetml/2006/main" count="453" uniqueCount="290">
  <si>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</si>
  <si>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</si>
  <si>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</si>
  <si>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</si>
  <si>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</si>
  <si>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</si>
  <si>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</si>
  <si>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</si>
  <si>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</si>
  <si>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</si>
  <si>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</si>
  <si>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</si>
  <si>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</si>
  <si>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</si>
  <si>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</si>
  <si>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</si>
  <si>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</si>
  <si>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</si>
  <si>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</si>
  <si>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</si>
  <si>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</si>
  <si>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</si>
  <si>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</si>
  <si>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</si>
  <si>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</si>
  <si>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</si>
  <si>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</si>
  <si>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</si>
  <si>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</si>
  <si>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</si>
  <si>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</si>
  <si>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</si>
  <si>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</si>
  <si>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</si>
  <si>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</si>
  <si>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</si>
  <si>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</si>
  <si>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</si>
  <si>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</si>
  <si>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</si>
  <si>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</si>
  <si>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</si>
  <si>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курсовых работ (проектов)</t>
  </si>
  <si>
    <t>ПДП</t>
  </si>
  <si>
    <t>ГИА</t>
  </si>
  <si>
    <t>УЧЕБНЫЙ ПЛАН</t>
  </si>
  <si>
    <t>IV курс</t>
  </si>
  <si>
    <t>ПМ.00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</si>
  <si>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</si>
  <si>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</si>
  <si>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</si>
  <si>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</si>
  <si>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</si>
  <si>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</si>
  <si>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</si>
  <si>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</si>
  <si>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</si>
  <si>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</si>
  <si>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</si>
  <si>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</si>
  <si>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</si>
  <si>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</si>
  <si>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</si>
  <si>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</si>
  <si>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</si>
  <si>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</si>
  <si>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</si>
  <si>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</si>
  <si>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</si>
  <si>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</si>
  <si>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</si>
  <si>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</si>
  <si>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</si>
  <si>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</si>
  <si>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t>ОП.10</t>
  </si>
  <si>
    <t>Учебная практика</t>
  </si>
  <si>
    <t>4 курс</t>
  </si>
  <si>
    <t>практика</t>
  </si>
  <si>
    <t>Эк</t>
  </si>
  <si>
    <t>Экономика организации</t>
  </si>
  <si>
    <t>ПП.03</t>
  </si>
  <si>
    <t>ПМ.04</t>
  </si>
  <si>
    <t>МДК.04.01</t>
  </si>
  <si>
    <t>ПМ.05</t>
  </si>
  <si>
    <t>МДК.05.01</t>
  </si>
  <si>
    <t>ПП.05</t>
  </si>
  <si>
    <t>3                   семестр 16 нед.</t>
  </si>
  <si>
    <t>производств. практики</t>
  </si>
  <si>
    <t>Химия</t>
  </si>
  <si>
    <t>Биология</t>
  </si>
  <si>
    <t>Физика</t>
  </si>
  <si>
    <t>ЕН.03</t>
  </si>
  <si>
    <t>Инженерная графика</t>
  </si>
  <si>
    <t>Техническая механика</t>
  </si>
  <si>
    <t>Материаловедение</t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</si>
  <si>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</si>
  <si>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</si>
  <si>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</si>
  <si>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</si>
  <si>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Электротехника</t>
  </si>
  <si>
    <t>Метрология, стандартизация и сертификация</t>
  </si>
  <si>
    <t>Электротехнические измерения</t>
  </si>
  <si>
    <t>Охрана труда</t>
  </si>
  <si>
    <t>Менеджмент</t>
  </si>
  <si>
    <t>Правовое обеспечение профессиональной деятельности</t>
  </si>
  <si>
    <t>Организация контроля качества и испытаний продукции, работ и услуг</t>
  </si>
  <si>
    <t>Теоретические основы организации контроля качества и испытаний</t>
  </si>
  <si>
    <t>Методика проведения работ по стандартизации, подтверждению соответствия продукции, процессов, услуг, систем управления и аккредитации</t>
  </si>
  <si>
    <t>Участие в работе по обеспечению и улучшению качества технологических процессов, ситем управления, продукции и услуг</t>
  </si>
  <si>
    <t>Теоретические основы управления качеством технологических процессов, систем управления, продукции и услуг</t>
  </si>
  <si>
    <t>Управление документацией</t>
  </si>
  <si>
    <t>Теоретические основы управления документацией</t>
  </si>
  <si>
    <t>УП.04</t>
  </si>
  <si>
    <t>4нед.</t>
  </si>
  <si>
    <t>6нед.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</si>
  <si>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</si>
  <si>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</si>
  <si>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</si>
  <si>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</si>
  <si>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</si>
  <si>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</si>
  <si>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</si>
  <si>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</si>
  <si>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</si>
  <si>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</si>
  <si>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</si>
  <si>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</si>
  <si>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</si>
  <si>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</si>
  <si>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</si>
  <si>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</si>
  <si>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</si>
  <si>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</si>
  <si>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</si>
  <si>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</si>
  <si>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</si>
  <si>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</si>
  <si>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</si>
  <si>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</si>
  <si>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</si>
  <si>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</si>
  <si>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</si>
  <si>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</si>
  <si>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</si>
  <si>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</si>
  <si>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</si>
  <si>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</si>
  <si>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</si>
  <si>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</si>
  <si>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</si>
  <si>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</si>
  <si>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</si>
  <si>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</si>
  <si>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</si>
  <si>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</si>
  <si>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</si>
  <si>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</si>
  <si>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</si>
  <si>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</si>
  <si>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</si>
  <si>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</si>
  <si>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</si>
  <si>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</si>
  <si>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</si>
  <si>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</si>
  <si>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</si>
  <si>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</si>
  <si>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</si>
  <si>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</si>
  <si>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</si>
  <si>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</si>
  <si>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</si>
  <si>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</si>
  <si>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</si>
  <si>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</si>
  <si>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</si>
  <si>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</si>
  <si>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</si>
  <si>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</si>
  <si>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</si>
  <si>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</si>
  <si>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</si>
  <si>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</si>
  <si>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</si>
  <si>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</si>
  <si>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</si>
  <si>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</si>
  <si>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</si>
  <si>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</si>
  <si>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=</t>
  </si>
  <si>
    <t>Каникулы</t>
  </si>
  <si>
    <t>D</t>
  </si>
  <si>
    <t>Итоговая государственная аттестация</t>
  </si>
  <si>
    <t>Компьютерное моделирование</t>
  </si>
  <si>
    <t>Экологические основы природопользования</t>
  </si>
  <si>
    <t>ПП.04</t>
  </si>
  <si>
    <t>ПП.01</t>
  </si>
  <si>
    <t>УП.05</t>
  </si>
  <si>
    <t>Информатика</t>
  </si>
  <si>
    <t>Обществознание (вкл. экономику и право)</t>
  </si>
  <si>
    <t>География</t>
  </si>
  <si>
    <t>Экология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</si>
  <si>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27.02.02</t>
    </r>
    <r>
      <rPr>
        <b/>
        <u/>
        <sz val="16"/>
        <rFont val="Times New Roman"/>
        <family val="1"/>
        <charset val="204"/>
      </rPr>
      <t xml:space="preserve"> Техничекое регулирование и управление качеством</t>
    </r>
  </si>
  <si>
    <t>ЕН.04</t>
  </si>
  <si>
    <t>Теория вероятностей и математическая статистика</t>
  </si>
  <si>
    <t>Участие в проведении работ по стандартизации, подтверждению соответствия продукции, процессов, услуг, систем управления и аккредитации</t>
  </si>
  <si>
    <t xml:space="preserve">среднего общего образования </t>
  </si>
  <si>
    <t>Практика производственная (по профилю специальности)</t>
  </si>
  <si>
    <t>Практика производственная (преддипломная)</t>
  </si>
  <si>
    <t>ХХ</t>
  </si>
  <si>
    <t>-/З/-/З/-/ДЗ</t>
  </si>
  <si>
    <t>-/-/-/-/-/ДЗ</t>
  </si>
  <si>
    <t>2/4/0</t>
  </si>
  <si>
    <t>государственного бюджетного профессионального                                                образовательного учреждения Ростовской области                               «Таганрогский авиационный колледж имени В.М. Петлякова»</t>
  </si>
  <si>
    <t>Недель</t>
  </si>
  <si>
    <t>Общеобразовательный учебный цикл</t>
  </si>
  <si>
    <t>Профессиональный учебный цикл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</si>
  <si>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</si>
  <si>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</si>
  <si>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Наименование учебных циклов, дисциплин, профессиональных модулей, МДК, практик</t>
  </si>
  <si>
    <t>2. План учебного процесса (основная профессиональная образовательная программа подготовки специалистов среднего звена)</t>
  </si>
  <si>
    <t>обучение по учебным циклам</t>
  </si>
  <si>
    <t>Коэффициент практикоориентированности</t>
  </si>
  <si>
    <t>-/ДЗ*</t>
  </si>
  <si>
    <t>МДК.01.02</t>
  </si>
  <si>
    <t>МДК.04.02</t>
  </si>
  <si>
    <t>ОП.11</t>
  </si>
  <si>
    <t>ОП.12</t>
  </si>
  <si>
    <t>Бережливое производство</t>
  </si>
  <si>
    <t xml:space="preserve">Производственная практика (преддипломная) </t>
  </si>
  <si>
    <t>Производственная практика (по профилю специальности)</t>
  </si>
  <si>
    <t>Основы нормирования точности в машиностроении</t>
  </si>
  <si>
    <t>Информационные технологии в профессиональной деятельности</t>
  </si>
  <si>
    <t>Методика проведения работ по внедрению системы менеджмента качества на предприятии</t>
  </si>
  <si>
    <t>Приборы и методы неразрушающего контроля материалов и изделий</t>
  </si>
  <si>
    <t>Технология и организация производства продукции и услуг</t>
  </si>
  <si>
    <t>Выполнение работ по одной или нескольким профессиям рабочего, должностям служащего "Делопроизводитель"</t>
  </si>
  <si>
    <t>Основы выполнения работ по должности служащего  "Делопроизводитель"</t>
  </si>
  <si>
    <t>0/4/0</t>
  </si>
  <si>
    <t>-/-/ДЗ</t>
  </si>
  <si>
    <t>XХ</t>
  </si>
  <si>
    <t>Русский язык</t>
  </si>
  <si>
    <t>Литература</t>
  </si>
  <si>
    <t>1/11/3</t>
  </si>
  <si>
    <t>Э</t>
  </si>
  <si>
    <t>ДЗ*</t>
  </si>
  <si>
    <t>0/15/5</t>
  </si>
  <si>
    <t>0/6/6</t>
  </si>
  <si>
    <t>0/21/11</t>
  </si>
  <si>
    <t>Астрономия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</si>
  <si>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</si>
  <si>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</si>
  <si>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</si>
  <si>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</si>
  <si>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</si>
  <si>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</si>
  <si>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</si>
  <si>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</si>
  <si>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</si>
  <si>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</si>
  <si>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</si>
  <si>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</si>
  <si>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ОУДБ.00</t>
  </si>
  <si>
    <t>Базовые общеобразовательные учебные циклы</t>
  </si>
  <si>
    <t>ОУДП.00</t>
  </si>
  <si>
    <t>Профильные общеобразовательные учебные циклы</t>
  </si>
  <si>
    <t>ОУДП.14</t>
  </si>
  <si>
    <t>ОУДП.15</t>
  </si>
  <si>
    <t>0/1/2</t>
  </si>
  <si>
    <t>ОУДП.13</t>
  </si>
  <si>
    <t>1/9/1</t>
  </si>
  <si>
    <t>лабораторных занятий</t>
  </si>
  <si>
    <t>практических занятий</t>
  </si>
  <si>
    <t>З/ДЗ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</si>
  <si>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</si>
  <si>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1.1. Выпускная квалификационная работа  - Дипломная работа</t>
  </si>
  <si>
    <r>
      <t xml:space="preserve">Выполнение выпускной квалификационной работы - дипломной работы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15.06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</si>
  <si>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выпускной квалификационной работы - дипломной работы с  </t>
    </r>
    <r>
      <rPr>
        <u/>
        <sz val="12"/>
        <rFont val="Times New Roman"/>
        <family val="1"/>
        <charset val="204"/>
      </rPr>
      <t xml:space="preserve">16.06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30.06 </t>
    </r>
    <r>
      <rPr>
        <sz val="12"/>
        <rFont val="Times New Roman"/>
        <family val="1"/>
        <charset val="204"/>
      </rPr>
      <t xml:space="preserve"> (всего 2 нед.)</t>
    </r>
  </si>
  <si>
    <t>4                   семестр 23 нед.</t>
  </si>
  <si>
    <t>5                   семестр 16 нед.</t>
  </si>
  <si>
    <t>6                   семестр 23 нед.</t>
  </si>
  <si>
    <t>8                   семестр 14 нед.</t>
  </si>
  <si>
    <t>7                   семестр 17 нед.</t>
  </si>
  <si>
    <t>ОГСЭ.05</t>
  </si>
  <si>
    <t>Русский язык и культура речи</t>
  </si>
  <si>
    <r>
      <t xml:space="preserve">                              СОГЛАСОВАНО                                                                                                                                                              Директор по персоналу                                                                                                                           ПАО "ТАНТК им.Г.М.Бериева"                                                                                                                                                                _________________ А.А.Марченко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30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</si>
  <si>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30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19</t>
    </r>
    <r>
      <rPr>
        <sz val="14"/>
        <rFont val="Times New Roman"/>
        <family val="1"/>
        <charset val="204"/>
      </rPr>
      <t xml:space="preserve"> г.                      </t>
    </r>
  </si>
  <si>
    <t>МДК.01.03</t>
  </si>
  <si>
    <t>МДК.02.02</t>
  </si>
  <si>
    <t>МДК 03.02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</si>
</sst>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2" borderId="28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9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/>
    <xf numFmtId="0" fontId="0" fillId="0" borderId="12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8" fillId="0" borderId="1" xfId="0" quotePrefix="1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49" fontId="23" fillId="0" borderId="1" xfId="0" applyNumberFormat="1" applyFont="1" applyBorder="1" applyAlignment="1" applyProtection="1">
      <alignment horizontal="center" vertical="center" shrinkToFit="1"/>
      <protection hidden="1"/>
    </xf>
    <xf numFmtId="49" fontId="23" fillId="0" borderId="2" xfId="0" applyNumberFormat="1" applyFont="1" applyBorder="1" applyAlignment="1" applyProtection="1">
      <alignment horizontal="center" vertical="center" shrinkToFit="1"/>
      <protection hidden="1"/>
    </xf>
    <xf numFmtId="1" fontId="23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0" fillId="0" borderId="34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2" fillId="0" borderId="34" xfId="0" applyNumberFormat="1" applyFont="1" applyFill="1" applyBorder="1" applyAlignment="1" applyProtection="1">
      <alignment horizontal="center"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49" fontId="26" fillId="0" borderId="34" xfId="0" applyNumberFormat="1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1" xfId="0" applyFont="1" applyFill="1" applyBorder="1" applyAlignment="1">
      <alignment horizontal="center"/>
    </xf>
    <xf numFmtId="0" fontId="29" fillId="0" borderId="0" xfId="0" applyFont="1"/>
    <xf numFmtId="0" fontId="4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0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8" borderId="1" xfId="0" applyNumberForma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0" xfId="0" applyFill="1"/>
    <xf numFmtId="0" fontId="1" fillId="0" borderId="0" xfId="3"/>
    <xf numFmtId="0" fontId="4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5" borderId="13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4" fillId="5" borderId="5" xfId="0" applyFont="1" applyFill="1" applyBorder="1" applyAlignment="1">
      <alignment horizontal="center"/>
    </xf>
    <xf numFmtId="0" fontId="0" fillId="4" borderId="0" xfId="0" applyFill="1" applyAlignment="1">
      <alignment vertical="center"/>
    </xf>
    <xf numFmtId="0" fontId="4" fillId="5" borderId="13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 wrapText="1"/>
    </xf>
    <xf numFmtId="0" fontId="4" fillId="5" borderId="5" xfId="0" quotePrefix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/>
    <xf numFmtId="0" fontId="4" fillId="0" borderId="1" xfId="0" applyFont="1" applyFill="1" applyBorder="1" applyAlignment="1">
      <alignment horizontal="center"/>
    </xf>
    <xf numFmtId="49" fontId="25" fillId="6" borderId="1" xfId="0" applyNumberFormat="1" applyFont="1" applyFill="1" applyBorder="1" applyAlignment="1" applyProtection="1">
      <alignment vertical="center"/>
      <protection locked="0"/>
    </xf>
    <xf numFmtId="49" fontId="25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3" xfId="0" applyFont="1" applyFill="1" applyBorder="1" applyAlignment="1">
      <alignment horizontal="center" vertical="center" textRotation="90"/>
    </xf>
    <xf numFmtId="0" fontId="10" fillId="9" borderId="3" xfId="0" applyFont="1" applyFill="1" applyBorder="1" applyAlignment="1">
      <alignment vertical="center" textRotation="90" wrapText="1"/>
    </xf>
    <xf numFmtId="0" fontId="19" fillId="9" borderId="3" xfId="0" applyFont="1" applyFill="1" applyBorder="1" applyAlignment="1">
      <alignment horizontal="center" vertical="center" textRotation="90" wrapText="1"/>
    </xf>
    <xf numFmtId="0" fontId="10" fillId="9" borderId="15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49" fontId="10" fillId="9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49" fontId="10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13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left"/>
    </xf>
    <xf numFmtId="0" fontId="10" fillId="9" borderId="6" xfId="0" applyFont="1" applyFill="1" applyBorder="1" applyAlignment="1">
      <alignment horizontal="center"/>
    </xf>
    <xf numFmtId="0" fontId="32" fillId="9" borderId="6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0" fillId="9" borderId="9" xfId="0" applyFont="1" applyFill="1" applyBorder="1"/>
    <xf numFmtId="0" fontId="10" fillId="9" borderId="6" xfId="0" applyFont="1" applyFill="1" applyBorder="1"/>
    <xf numFmtId="0" fontId="31" fillId="9" borderId="6" xfId="0" applyFont="1" applyFill="1" applyBorder="1" applyAlignment="1">
      <alignment horizontal="center"/>
    </xf>
    <xf numFmtId="0" fontId="10" fillId="10" borderId="15" xfId="0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49" fontId="10" fillId="10" borderId="3" xfId="0" applyNumberFormat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 wrapText="1"/>
    </xf>
    <xf numFmtId="49" fontId="10" fillId="10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14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 wrapText="1"/>
    </xf>
    <xf numFmtId="49" fontId="10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3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9" borderId="5" xfId="0" applyFont="1" applyFill="1" applyBorder="1" applyAlignment="1">
      <alignment horizontal="center" vertical="center" textRotation="90" wrapText="1"/>
    </xf>
    <xf numFmtId="0" fontId="10" fillId="9" borderId="4" xfId="0" applyFont="1" applyFill="1" applyBorder="1" applyAlignment="1">
      <alignment horizontal="center" vertical="center" textRotation="90" wrapText="1"/>
    </xf>
    <xf numFmtId="0" fontId="10" fillId="9" borderId="3" xfId="0" applyFont="1" applyFill="1" applyBorder="1" applyAlignment="1">
      <alignment horizontal="center" vertical="center" textRotation="90" wrapText="1"/>
    </xf>
    <xf numFmtId="0" fontId="10" fillId="9" borderId="20" xfId="0" applyFont="1" applyFill="1" applyBorder="1" applyAlignment="1">
      <alignment horizontal="center" wrapText="1"/>
    </xf>
    <xf numFmtId="0" fontId="10" fillId="9" borderId="21" xfId="0" applyFont="1" applyFill="1" applyBorder="1" applyAlignment="1">
      <alignment horizontal="center" wrapText="1"/>
    </xf>
    <xf numFmtId="0" fontId="10" fillId="9" borderId="22" xfId="0" applyFont="1" applyFill="1" applyBorder="1" applyAlignment="1">
      <alignment horizont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wrapText="1"/>
    </xf>
    <xf numFmtId="0" fontId="10" fillId="9" borderId="18" xfId="0" applyFont="1" applyFill="1" applyBorder="1" applyAlignment="1">
      <alignment horizontal="center" wrapText="1"/>
    </xf>
    <xf numFmtId="0" fontId="10" fillId="9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9" borderId="29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 vertical="center" textRotation="90"/>
    </xf>
    <xf numFmtId="0" fontId="10" fillId="9" borderId="3" xfId="0" applyFont="1" applyFill="1" applyBorder="1" applyAlignment="1">
      <alignment horizontal="center" vertical="center" textRotation="90"/>
    </xf>
    <xf numFmtId="0" fontId="10" fillId="9" borderId="18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 textRotation="90"/>
    </xf>
    <xf numFmtId="0" fontId="10" fillId="9" borderId="25" xfId="0" applyFont="1" applyFill="1" applyBorder="1" applyAlignment="1">
      <alignment horizontal="center" vertical="center" textRotation="90"/>
    </xf>
    <xf numFmtId="0" fontId="10" fillId="9" borderId="15" xfId="0" applyFont="1" applyFill="1" applyBorder="1" applyAlignment="1">
      <alignment horizontal="center" vertical="center" textRotation="90"/>
    </xf>
    <xf numFmtId="0" fontId="10" fillId="9" borderId="8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textRotation="90" wrapText="1"/>
    </xf>
    <xf numFmtId="0" fontId="10" fillId="9" borderId="4" xfId="0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8" borderId="5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49" fontId="26" fillId="6" borderId="5" xfId="0" applyNumberFormat="1" applyFont="1" applyFill="1" applyBorder="1" applyAlignment="1" applyProtection="1">
      <alignment horizontal="center" vertical="center"/>
      <protection locked="0"/>
    </xf>
    <xf numFmtId="49" fontId="26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8" borderId="5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0" fontId="0" fillId="8" borderId="5" xfId="0" applyNumberFormat="1" applyFill="1" applyBorder="1" applyAlignment="1" applyProtection="1">
      <alignment horizontal="center" vertical="center"/>
      <protection hidden="1"/>
    </xf>
    <xf numFmtId="0" fontId="0" fillId="8" borderId="3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49" fontId="21" fillId="0" borderId="5" xfId="0" applyNumberFormat="1" applyFont="1" applyBorder="1" applyAlignment="1" applyProtection="1">
      <alignment horizontal="center" vertical="center" textRotation="90"/>
      <protection hidden="1"/>
    </xf>
    <xf numFmtId="49" fontId="21" fillId="0" borderId="3" xfId="0" applyNumberFormat="1" applyFont="1" applyBorder="1" applyAlignment="1" applyProtection="1">
      <alignment horizontal="center" vertical="center" textRotation="90"/>
      <protection hidden="1"/>
    </xf>
    <xf numFmtId="0" fontId="1" fillId="0" borderId="5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2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2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49" fontId="21" fillId="0" borderId="4" xfId="0" applyNumberFormat="1" applyFont="1" applyBorder="1" applyAlignment="1" applyProtection="1">
      <alignment horizontal="center" vertical="center" textRotation="90"/>
      <protection hidden="1"/>
    </xf>
    <xf numFmtId="0" fontId="2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&#1044;&#1051;&#1071;%20&#1053;&#1054;&#1042;&#1054;&#1043;&#1054;%20&#1057;&#1040;&#1049;&#1058;&#1040;\2%20&#1057;&#1074;&#1077;&#1076;&#1077;&#1085;&#1080;&#1103;%20&#1086;%20&#1082;&#1086;&#1083;&#1083;&#1077;&#1076;&#1078;&#1077;\4%20&#1054;&#1073;&#1088;&#1072;&#1079;&#1086;&#1074;&#1072;&#1085;&#1080;&#1077;\&#1059;&#1095;&#1077;&#1073;&#1085;&#1099;&#1077;%20&#1087;&#1083;&#1072;&#1085;&#1099;\&#1085;&#1086;&#1074;&#1099;&#1077;%2001.10.19\2019%20&#1059;&#1055;%20&#1080;%20&#1058;&#1072;&#1088;&#1080;&#1092;&#1080;&#1082;&#1072;&#1094;&#1080;&#1103;%20%20&#1057;&#1054;&#1054;&#1058;&#1042;&#1045;&#1058;&#1057;&#1058;&#1042;&#1059;&#1045;&#1058;\&#1059;&#1050;%202019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90" workbookViewId="0">
      <selection sqref="A1:E4"/>
    </sheetView>
  </sheetViews>
  <sheetFormatPr defaultRowHeight="12.75"/>
  <cols>
    <col min="1" max="5" width="10.7109375" customWidth="1"/>
  </cols>
  <sheetData>
    <row r="1" spans="1:15" ht="12.75" customHeight="1">
      <c r="A1" s="170" t="s">
        <v>285</v>
      </c>
      <c r="B1" s="170"/>
      <c r="C1" s="170"/>
      <c r="D1" s="170"/>
      <c r="E1" s="170"/>
      <c r="F1" s="91"/>
      <c r="G1" s="91"/>
      <c r="H1" s="91"/>
      <c r="I1" s="91"/>
      <c r="J1" s="170" t="s">
        <v>286</v>
      </c>
      <c r="K1" s="170"/>
      <c r="L1" s="170"/>
      <c r="M1" s="170"/>
      <c r="N1" s="170"/>
    </row>
    <row r="2" spans="1:15" ht="15.75" customHeight="1">
      <c r="A2" s="170"/>
      <c r="B2" s="170"/>
      <c r="C2" s="170"/>
      <c r="D2" s="170"/>
      <c r="E2" s="170"/>
      <c r="F2" s="92"/>
      <c r="G2" s="91"/>
      <c r="H2" s="91"/>
      <c r="I2" s="91"/>
      <c r="J2" s="170"/>
      <c r="K2" s="170"/>
      <c r="L2" s="170"/>
      <c r="M2" s="170"/>
      <c r="N2" s="170"/>
    </row>
    <row r="3" spans="1:15" ht="18.75">
      <c r="A3" s="170"/>
      <c r="B3" s="170"/>
      <c r="C3" s="170"/>
      <c r="D3" s="170"/>
      <c r="E3" s="170"/>
      <c r="F3" s="93"/>
      <c r="G3" s="93"/>
      <c r="H3" s="93"/>
      <c r="I3" s="93"/>
      <c r="J3" s="170"/>
      <c r="K3" s="170"/>
      <c r="L3" s="170"/>
      <c r="M3" s="170"/>
      <c r="N3" s="170"/>
    </row>
    <row r="4" spans="1:15" ht="51" customHeight="1">
      <c r="A4" s="170"/>
      <c r="B4" s="170"/>
      <c r="C4" s="170"/>
      <c r="D4" s="170"/>
      <c r="E4" s="170"/>
      <c r="F4" s="91"/>
      <c r="G4" s="91"/>
      <c r="H4" s="91"/>
      <c r="I4" s="91"/>
      <c r="J4" s="170"/>
      <c r="K4" s="170"/>
      <c r="L4" s="170"/>
      <c r="M4" s="170"/>
      <c r="N4" s="170"/>
    </row>
    <row r="7" spans="1:15" ht="25.5">
      <c r="E7" s="171" t="s">
        <v>45</v>
      </c>
      <c r="F7" s="171"/>
      <c r="G7" s="171"/>
      <c r="H7" s="171"/>
      <c r="I7" s="171"/>
      <c r="J7" s="171"/>
    </row>
    <row r="8" spans="1:15" ht="18.75">
      <c r="F8" s="4"/>
      <c r="G8" s="4"/>
      <c r="H8" s="4"/>
      <c r="I8" s="4"/>
      <c r="J8" s="4"/>
    </row>
    <row r="9" spans="1:15" ht="81" customHeight="1">
      <c r="C9" s="168" t="s">
        <v>213</v>
      </c>
      <c r="D9" s="168"/>
      <c r="E9" s="168"/>
      <c r="F9" s="168"/>
      <c r="G9" s="168"/>
      <c r="H9" s="168"/>
      <c r="I9" s="168"/>
      <c r="J9" s="168"/>
      <c r="K9" s="168"/>
      <c r="L9" s="168"/>
      <c r="O9" s="5"/>
    </row>
    <row r="11" spans="1:15" ht="20.25" customHeight="1">
      <c r="C11" s="168" t="s">
        <v>202</v>
      </c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5" ht="41.25" customHeight="1"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5" ht="18" customHeight="1"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5" ht="20.25" customHeight="1">
      <c r="D14" s="168" t="s">
        <v>95</v>
      </c>
      <c r="E14" s="168"/>
      <c r="F14" s="168"/>
      <c r="G14" s="168"/>
      <c r="H14" s="168"/>
      <c r="I14" s="168"/>
      <c r="J14" s="168"/>
      <c r="K14" s="168"/>
    </row>
    <row r="15" spans="1:15" ht="20.25" customHeight="1">
      <c r="D15" s="172"/>
      <c r="E15" s="172"/>
      <c r="F15" s="172"/>
      <c r="G15" s="172"/>
      <c r="H15" s="172"/>
      <c r="I15" s="172"/>
      <c r="J15" s="172"/>
      <c r="K15" s="172"/>
    </row>
    <row r="17" spans="9:14" ht="38.25" customHeight="1">
      <c r="J17" s="167" t="s">
        <v>96</v>
      </c>
      <c r="K17" s="167"/>
      <c r="L17" s="167"/>
      <c r="M17" s="167"/>
      <c r="N17" s="167"/>
    </row>
    <row r="18" spans="9:14" ht="18.75">
      <c r="J18" s="29"/>
      <c r="K18" s="29"/>
      <c r="L18" s="29"/>
      <c r="M18" s="29"/>
      <c r="N18" s="29"/>
    </row>
    <row r="19" spans="9:14" ht="18.75" customHeight="1">
      <c r="J19" s="167" t="s">
        <v>59</v>
      </c>
      <c r="K19" s="167"/>
      <c r="L19" s="167"/>
      <c r="M19" s="167"/>
      <c r="N19" s="167"/>
    </row>
    <row r="20" spans="9:14" ht="36.75" customHeight="1">
      <c r="J20" s="167" t="s">
        <v>97</v>
      </c>
      <c r="K20" s="167"/>
      <c r="L20" s="167"/>
      <c r="M20" s="167"/>
      <c r="N20" s="167"/>
    </row>
    <row r="21" spans="9:14" ht="24.95" customHeight="1">
      <c r="J21" s="169" t="s">
        <v>60</v>
      </c>
      <c r="K21" s="167"/>
      <c r="L21" s="167"/>
      <c r="M21" s="167"/>
      <c r="N21" s="167"/>
    </row>
    <row r="23" spans="9:14" ht="18.75">
      <c r="J23" s="167" t="s">
        <v>98</v>
      </c>
      <c r="K23" s="167"/>
      <c r="L23" s="167"/>
      <c r="M23" s="167"/>
      <c r="N23" s="167"/>
    </row>
    <row r="24" spans="9:14" ht="12" customHeight="1">
      <c r="J24" s="169" t="s">
        <v>206</v>
      </c>
      <c r="K24" s="167"/>
      <c r="L24" s="167"/>
      <c r="M24" s="167"/>
      <c r="N24" s="167"/>
    </row>
    <row r="25" spans="9:14" ht="13.5" customHeight="1">
      <c r="J25" s="167"/>
      <c r="K25" s="167"/>
      <c r="L25" s="167"/>
      <c r="M25" s="167"/>
      <c r="N25" s="167"/>
    </row>
    <row r="28" spans="9:14" ht="18.75">
      <c r="M28" s="2"/>
      <c r="N28" s="2"/>
    </row>
    <row r="30" spans="9:14" ht="15.75">
      <c r="I30" s="3"/>
      <c r="J30" s="3"/>
      <c r="K30" s="3"/>
      <c r="L30" s="3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1:N4"/>
    <mergeCell ref="C9:L9"/>
    <mergeCell ref="E7:J7"/>
    <mergeCell ref="D14:K14"/>
    <mergeCell ref="D15:K15"/>
    <mergeCell ref="A1:E4"/>
    <mergeCell ref="J17:N17"/>
    <mergeCell ref="C11:L12"/>
    <mergeCell ref="J23:N23"/>
    <mergeCell ref="J24:N25"/>
    <mergeCell ref="J21:N21"/>
    <mergeCell ref="J20:N20"/>
    <mergeCell ref="J19:N19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2"/>
  <sheetViews>
    <sheetView view="pageBreakPreview" zoomScale="75" zoomScaleNormal="90" zoomScaleSheetLayoutView="75" workbookViewId="0">
      <pane ySplit="6" topLeftCell="A67" activePane="bottomLeft" state="frozen"/>
      <selection pane="bottomLeft" activeCell="I72" sqref="I72"/>
    </sheetView>
  </sheetViews>
  <sheetFormatPr defaultRowHeight="15"/>
  <cols>
    <col min="1" max="1" width="12.42578125" customWidth="1"/>
    <col min="2" max="2" width="70.7109375" customWidth="1"/>
    <col min="3" max="3" width="10.7109375" style="77" customWidth="1"/>
    <col min="4" max="4" width="6.7109375" style="82" customWidth="1"/>
    <col min="5" max="18" width="6.7109375" customWidth="1"/>
    <col min="19" max="20" width="5.7109375" customWidth="1"/>
    <col min="21" max="21" width="10.140625" bestFit="1" customWidth="1"/>
  </cols>
  <sheetData>
    <row r="1" spans="1:57" ht="16.5" thickBot="1">
      <c r="A1" s="199" t="s">
        <v>220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33"/>
    </row>
    <row r="2" spans="1:57" s="18" customFormat="1" ht="30" customHeight="1">
      <c r="A2" s="211" t="s">
        <v>5</v>
      </c>
      <c r="B2" s="214" t="s">
        <v>219</v>
      </c>
      <c r="C2" s="216" t="s">
        <v>6</v>
      </c>
      <c r="D2" s="185" t="s">
        <v>7</v>
      </c>
      <c r="E2" s="186"/>
      <c r="F2" s="186"/>
      <c r="G2" s="186"/>
      <c r="H2" s="186"/>
      <c r="I2" s="186"/>
      <c r="J2" s="187"/>
      <c r="K2" s="176" t="s">
        <v>11</v>
      </c>
      <c r="L2" s="177"/>
      <c r="M2" s="177"/>
      <c r="N2" s="177"/>
      <c r="O2" s="177"/>
      <c r="P2" s="177"/>
      <c r="Q2" s="177"/>
      <c r="R2" s="178"/>
      <c r="S2" s="36"/>
      <c r="T2" s="36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s="18" customFormat="1" ht="30.95" customHeight="1">
      <c r="A3" s="212"/>
      <c r="B3" s="215"/>
      <c r="C3" s="174"/>
      <c r="D3" s="205" t="s">
        <v>8</v>
      </c>
      <c r="E3" s="173" t="s">
        <v>13</v>
      </c>
      <c r="F3" s="188" t="s">
        <v>9</v>
      </c>
      <c r="G3" s="189"/>
      <c r="H3" s="189"/>
      <c r="I3" s="189"/>
      <c r="J3" s="190"/>
      <c r="K3" s="202" t="s">
        <v>2</v>
      </c>
      <c r="L3" s="203"/>
      <c r="M3" s="202" t="s">
        <v>3</v>
      </c>
      <c r="N3" s="207"/>
      <c r="O3" s="202" t="s">
        <v>4</v>
      </c>
      <c r="P3" s="203"/>
      <c r="Q3" s="202" t="s">
        <v>46</v>
      </c>
      <c r="R3" s="204"/>
      <c r="S3" s="192"/>
      <c r="T3" s="192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s="18" customFormat="1" ht="14.45" customHeight="1">
      <c r="A4" s="212"/>
      <c r="B4" s="215"/>
      <c r="C4" s="174"/>
      <c r="D4" s="217"/>
      <c r="E4" s="174"/>
      <c r="F4" s="205" t="s">
        <v>12</v>
      </c>
      <c r="G4" s="208" t="s">
        <v>10</v>
      </c>
      <c r="H4" s="209"/>
      <c r="I4" s="209"/>
      <c r="J4" s="210"/>
      <c r="K4" s="179" t="s">
        <v>64</v>
      </c>
      <c r="L4" s="179" t="s">
        <v>65</v>
      </c>
      <c r="M4" s="179" t="s">
        <v>86</v>
      </c>
      <c r="N4" s="179" t="s">
        <v>278</v>
      </c>
      <c r="O4" s="179" t="s">
        <v>279</v>
      </c>
      <c r="P4" s="179" t="s">
        <v>280</v>
      </c>
      <c r="Q4" s="179" t="s">
        <v>282</v>
      </c>
      <c r="R4" s="200" t="s">
        <v>281</v>
      </c>
      <c r="S4" s="193"/>
      <c r="T4" s="193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s="18" customFormat="1" ht="150" customHeight="1">
      <c r="A5" s="213"/>
      <c r="B5" s="180"/>
      <c r="C5" s="175"/>
      <c r="D5" s="206"/>
      <c r="E5" s="175"/>
      <c r="F5" s="206"/>
      <c r="G5" s="121" t="s">
        <v>41</v>
      </c>
      <c r="H5" s="122" t="s">
        <v>271</v>
      </c>
      <c r="I5" s="122" t="s">
        <v>272</v>
      </c>
      <c r="J5" s="123" t="s">
        <v>42</v>
      </c>
      <c r="K5" s="180"/>
      <c r="L5" s="180"/>
      <c r="M5" s="180"/>
      <c r="N5" s="180"/>
      <c r="O5" s="180"/>
      <c r="P5" s="180"/>
      <c r="Q5" s="180"/>
      <c r="R5" s="201"/>
      <c r="S5" s="193"/>
      <c r="T5" s="193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s="19" customFormat="1" ht="15.75">
      <c r="A6" s="2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23">
        <v>18</v>
      </c>
      <c r="S6" s="37"/>
      <c r="T6" s="37"/>
      <c r="U6" s="20" t="s">
        <v>69</v>
      </c>
      <c r="V6" s="20" t="s">
        <v>70</v>
      </c>
    </row>
    <row r="7" spans="1:57" s="16" customFormat="1" ht="36" customHeight="1">
      <c r="A7" s="145" t="s">
        <v>14</v>
      </c>
      <c r="B7" s="146" t="s">
        <v>215</v>
      </c>
      <c r="C7" s="147" t="s">
        <v>243</v>
      </c>
      <c r="D7" s="148">
        <f>SUM(D8+D21)</f>
        <v>2106</v>
      </c>
      <c r="E7" s="148">
        <f t="shared" ref="E7:R7" si="0">SUM(E8+E21)</f>
        <v>702</v>
      </c>
      <c r="F7" s="148">
        <f t="shared" si="0"/>
        <v>1404</v>
      </c>
      <c r="G7" s="148">
        <f t="shared" si="0"/>
        <v>977</v>
      </c>
      <c r="H7" s="148">
        <f t="shared" si="0"/>
        <v>80</v>
      </c>
      <c r="I7" s="148">
        <f t="shared" si="0"/>
        <v>347</v>
      </c>
      <c r="J7" s="148">
        <f t="shared" si="0"/>
        <v>0</v>
      </c>
      <c r="K7" s="148">
        <f t="shared" si="0"/>
        <v>612</v>
      </c>
      <c r="L7" s="148">
        <f t="shared" si="0"/>
        <v>792</v>
      </c>
      <c r="M7" s="148">
        <f t="shared" si="0"/>
        <v>0</v>
      </c>
      <c r="N7" s="148">
        <f t="shared" si="0"/>
        <v>0</v>
      </c>
      <c r="O7" s="148">
        <f t="shared" si="0"/>
        <v>0</v>
      </c>
      <c r="P7" s="148">
        <f t="shared" si="0"/>
        <v>0</v>
      </c>
      <c r="Q7" s="148">
        <f t="shared" si="0"/>
        <v>0</v>
      </c>
      <c r="R7" s="148">
        <f t="shared" si="0"/>
        <v>0</v>
      </c>
      <c r="S7" s="38"/>
      <c r="T7" s="38"/>
      <c r="U7" s="184"/>
      <c r="V7" s="184"/>
    </row>
    <row r="8" spans="1:57" s="16" customFormat="1" ht="36" customHeight="1">
      <c r="A8" s="124" t="s">
        <v>262</v>
      </c>
      <c r="B8" s="125" t="s">
        <v>263</v>
      </c>
      <c r="C8" s="126" t="s">
        <v>270</v>
      </c>
      <c r="D8" s="127">
        <f t="shared" ref="D8:R8" si="1">SUM(D9:D20)</f>
        <v>1418</v>
      </c>
      <c r="E8" s="127">
        <f t="shared" si="1"/>
        <v>473</v>
      </c>
      <c r="F8" s="127">
        <f t="shared" si="1"/>
        <v>945</v>
      </c>
      <c r="G8" s="127">
        <f t="shared" si="1"/>
        <v>656</v>
      </c>
      <c r="H8" s="127">
        <f t="shared" si="1"/>
        <v>20</v>
      </c>
      <c r="I8" s="127">
        <f t="shared" ref="I8" si="2">SUM(I9:I20)</f>
        <v>269</v>
      </c>
      <c r="J8" s="127">
        <f t="shared" si="1"/>
        <v>0</v>
      </c>
      <c r="K8" s="127">
        <f t="shared" si="1"/>
        <v>420</v>
      </c>
      <c r="L8" s="127">
        <f t="shared" si="1"/>
        <v>525</v>
      </c>
      <c r="M8" s="127">
        <f t="shared" si="1"/>
        <v>0</v>
      </c>
      <c r="N8" s="127">
        <f t="shared" si="1"/>
        <v>0</v>
      </c>
      <c r="O8" s="127">
        <f t="shared" si="1"/>
        <v>0</v>
      </c>
      <c r="P8" s="127">
        <f t="shared" si="1"/>
        <v>0</v>
      </c>
      <c r="Q8" s="127">
        <f t="shared" si="1"/>
        <v>0</v>
      </c>
      <c r="R8" s="127">
        <f t="shared" si="1"/>
        <v>0</v>
      </c>
      <c r="S8" s="38"/>
      <c r="T8" s="38"/>
      <c r="U8" s="184" t="s">
        <v>71</v>
      </c>
      <c r="V8" s="184"/>
    </row>
    <row r="9" spans="1:57" ht="18" customHeight="1">
      <c r="A9" s="24" t="s">
        <v>250</v>
      </c>
      <c r="B9" s="9" t="s">
        <v>241</v>
      </c>
      <c r="C9" s="10" t="s">
        <v>61</v>
      </c>
      <c r="D9" s="81">
        <f t="shared" ref="D9:D11" si="3">E9+F9</f>
        <v>117</v>
      </c>
      <c r="E9" s="8">
        <v>39</v>
      </c>
      <c r="F9" s="8">
        <f t="shared" ref="F9:F11" si="4">K9+L9+M9+N9+O9+P9</f>
        <v>78</v>
      </c>
      <c r="G9" s="96">
        <f>F9-H9-I9-J9</f>
        <v>78</v>
      </c>
      <c r="H9" s="96">
        <v>0</v>
      </c>
      <c r="I9" s="96">
        <v>0</v>
      </c>
      <c r="J9" s="8">
        <v>0</v>
      </c>
      <c r="K9" s="89">
        <v>34</v>
      </c>
      <c r="L9" s="89">
        <v>44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25">
        <v>0</v>
      </c>
      <c r="S9" s="39"/>
      <c r="T9" s="39"/>
      <c r="U9" s="21">
        <f>SUM(K9:L20,K22:L24)/39</f>
        <v>36</v>
      </c>
      <c r="V9" s="21">
        <f>SUM(D9:D20,D22:D24)/39</f>
        <v>54</v>
      </c>
    </row>
    <row r="10" spans="1:57" ht="18" customHeight="1">
      <c r="A10" s="24" t="s">
        <v>251</v>
      </c>
      <c r="B10" s="9" t="s">
        <v>242</v>
      </c>
      <c r="C10" s="10" t="s">
        <v>62</v>
      </c>
      <c r="D10" s="86">
        <f t="shared" ref="D10" si="5">E10+F10</f>
        <v>176</v>
      </c>
      <c r="E10" s="86">
        <v>59</v>
      </c>
      <c r="F10" s="86">
        <f t="shared" ref="F10" si="6">K10+L10+M10+N10+O10+P10</f>
        <v>117</v>
      </c>
      <c r="G10" s="96">
        <f t="shared" ref="G10:G20" si="7">F10-H10-I10-J10</f>
        <v>117</v>
      </c>
      <c r="H10" s="95">
        <v>0</v>
      </c>
      <c r="I10" s="95">
        <v>0</v>
      </c>
      <c r="J10" s="86">
        <v>0</v>
      </c>
      <c r="K10" s="89">
        <v>52</v>
      </c>
      <c r="L10" s="89">
        <v>65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25">
        <v>0</v>
      </c>
      <c r="S10" s="39"/>
      <c r="T10" s="39"/>
      <c r="U10" s="21"/>
      <c r="V10" s="21"/>
    </row>
    <row r="11" spans="1:57" ht="18" customHeight="1">
      <c r="A11" s="24" t="s">
        <v>252</v>
      </c>
      <c r="B11" s="9" t="s">
        <v>23</v>
      </c>
      <c r="C11" s="10" t="s">
        <v>62</v>
      </c>
      <c r="D11" s="81">
        <f t="shared" si="3"/>
        <v>175</v>
      </c>
      <c r="E11" s="8">
        <v>58</v>
      </c>
      <c r="F11" s="8">
        <f t="shared" si="4"/>
        <v>117</v>
      </c>
      <c r="G11" s="96">
        <f t="shared" si="7"/>
        <v>2</v>
      </c>
      <c r="H11" s="95">
        <v>0</v>
      </c>
      <c r="I11" s="95">
        <v>115</v>
      </c>
      <c r="J11" s="8">
        <v>0</v>
      </c>
      <c r="K11" s="89">
        <v>51</v>
      </c>
      <c r="L11" s="89">
        <v>66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25">
        <v>0</v>
      </c>
      <c r="S11" s="39"/>
      <c r="T11" s="39"/>
    </row>
    <row r="12" spans="1:57" ht="18" customHeight="1">
      <c r="A12" s="24" t="s">
        <v>253</v>
      </c>
      <c r="B12" s="9" t="s">
        <v>199</v>
      </c>
      <c r="C12" s="10" t="s">
        <v>62</v>
      </c>
      <c r="D12" s="94">
        <f t="shared" ref="D12:D20" si="8">E12+F12</f>
        <v>162</v>
      </c>
      <c r="E12" s="94">
        <v>54</v>
      </c>
      <c r="F12" s="94">
        <f t="shared" ref="F12:F13" si="9">K12+L12+M12+N12+O12+P12</f>
        <v>108</v>
      </c>
      <c r="G12" s="96">
        <f t="shared" si="7"/>
        <v>108</v>
      </c>
      <c r="H12" s="89">
        <v>0</v>
      </c>
      <c r="I12" s="89">
        <v>0</v>
      </c>
      <c r="J12" s="94">
        <v>0</v>
      </c>
      <c r="K12" s="89">
        <v>50</v>
      </c>
      <c r="L12" s="89">
        <v>58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25">
        <v>0</v>
      </c>
      <c r="S12" s="39"/>
      <c r="T12" s="39"/>
    </row>
    <row r="13" spans="1:57" ht="18" customHeight="1">
      <c r="A13" s="24" t="s">
        <v>254</v>
      </c>
      <c r="B13" s="9" t="s">
        <v>22</v>
      </c>
      <c r="C13" s="10" t="s">
        <v>62</v>
      </c>
      <c r="D13" s="94">
        <f t="shared" si="8"/>
        <v>176</v>
      </c>
      <c r="E13" s="94">
        <v>59</v>
      </c>
      <c r="F13" s="94">
        <f t="shared" si="9"/>
        <v>117</v>
      </c>
      <c r="G13" s="96">
        <f t="shared" si="7"/>
        <v>117</v>
      </c>
      <c r="H13" s="89">
        <v>0</v>
      </c>
      <c r="I13" s="89">
        <v>0</v>
      </c>
      <c r="J13" s="94">
        <v>0</v>
      </c>
      <c r="K13" s="89">
        <v>34</v>
      </c>
      <c r="L13" s="89">
        <v>83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25">
        <v>0</v>
      </c>
      <c r="S13" s="39"/>
      <c r="T13" s="39"/>
    </row>
    <row r="14" spans="1:57" ht="18" customHeight="1">
      <c r="A14" s="24" t="s">
        <v>255</v>
      </c>
      <c r="B14" s="9" t="s">
        <v>24</v>
      </c>
      <c r="C14" s="100" t="s">
        <v>273</v>
      </c>
      <c r="D14" s="94">
        <f t="shared" si="8"/>
        <v>176</v>
      </c>
      <c r="E14" s="94">
        <v>59</v>
      </c>
      <c r="F14" s="94">
        <f>K14+L14+M14+N14+O14+P14</f>
        <v>117</v>
      </c>
      <c r="G14" s="96">
        <f t="shared" si="7"/>
        <v>2</v>
      </c>
      <c r="H14" s="94">
        <v>0</v>
      </c>
      <c r="I14" s="95">
        <v>115</v>
      </c>
      <c r="J14" s="94">
        <v>0</v>
      </c>
      <c r="K14" s="89">
        <v>57</v>
      </c>
      <c r="L14" s="89">
        <v>60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25">
        <v>0</v>
      </c>
      <c r="S14" s="39"/>
      <c r="T14" s="39"/>
    </row>
    <row r="15" spans="1:57" ht="18" customHeight="1">
      <c r="A15" s="24" t="s">
        <v>256</v>
      </c>
      <c r="B15" s="9" t="s">
        <v>63</v>
      </c>
      <c r="C15" s="10" t="s">
        <v>62</v>
      </c>
      <c r="D15" s="94">
        <f t="shared" si="8"/>
        <v>105</v>
      </c>
      <c r="E15" s="94">
        <v>35</v>
      </c>
      <c r="F15" s="94">
        <f t="shared" ref="F15:F20" si="10">K15+L15+M15+N15+O15+P15</f>
        <v>70</v>
      </c>
      <c r="G15" s="96">
        <f t="shared" si="7"/>
        <v>50</v>
      </c>
      <c r="H15" s="94">
        <v>0</v>
      </c>
      <c r="I15" s="95">
        <v>20</v>
      </c>
      <c r="J15" s="94">
        <v>0</v>
      </c>
      <c r="K15" s="89">
        <v>19</v>
      </c>
      <c r="L15" s="89">
        <v>51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25">
        <v>0</v>
      </c>
      <c r="S15" s="39"/>
      <c r="T15" s="39"/>
    </row>
    <row r="16" spans="1:57" ht="18" customHeight="1">
      <c r="A16" s="24" t="s">
        <v>257</v>
      </c>
      <c r="B16" s="9" t="s">
        <v>88</v>
      </c>
      <c r="C16" s="10" t="s">
        <v>62</v>
      </c>
      <c r="D16" s="94">
        <f t="shared" si="8"/>
        <v>117</v>
      </c>
      <c r="E16" s="94">
        <v>39</v>
      </c>
      <c r="F16" s="94">
        <f t="shared" si="10"/>
        <v>78</v>
      </c>
      <c r="G16" s="96">
        <f t="shared" si="7"/>
        <v>58</v>
      </c>
      <c r="H16" s="94">
        <v>20</v>
      </c>
      <c r="I16" s="95">
        <v>0</v>
      </c>
      <c r="J16" s="94">
        <v>0</v>
      </c>
      <c r="K16" s="89">
        <v>16</v>
      </c>
      <c r="L16" s="89">
        <v>62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25">
        <v>0</v>
      </c>
      <c r="S16" s="39"/>
      <c r="T16" s="39"/>
    </row>
    <row r="17" spans="1:25" s="15" customFormat="1" ht="18" customHeight="1">
      <c r="A17" s="24" t="s">
        <v>258</v>
      </c>
      <c r="B17" s="13" t="s">
        <v>89</v>
      </c>
      <c r="C17" s="101" t="s">
        <v>49</v>
      </c>
      <c r="D17" s="14">
        <f t="shared" si="8"/>
        <v>54</v>
      </c>
      <c r="E17" s="14">
        <v>18</v>
      </c>
      <c r="F17" s="11">
        <f t="shared" si="10"/>
        <v>36</v>
      </c>
      <c r="G17" s="96">
        <f t="shared" si="7"/>
        <v>31</v>
      </c>
      <c r="H17" s="14">
        <v>0</v>
      </c>
      <c r="I17" s="14">
        <v>5</v>
      </c>
      <c r="J17" s="14">
        <v>0</v>
      </c>
      <c r="K17" s="163">
        <v>36</v>
      </c>
      <c r="L17" s="163">
        <v>0</v>
      </c>
      <c r="M17" s="14">
        <v>0</v>
      </c>
      <c r="N17" s="14">
        <v>0</v>
      </c>
      <c r="O17" s="11">
        <v>0</v>
      </c>
      <c r="P17" s="11">
        <v>0</v>
      </c>
      <c r="Q17" s="11">
        <v>0</v>
      </c>
      <c r="R17" s="26">
        <v>0</v>
      </c>
      <c r="S17" s="39"/>
      <c r="T17" s="39"/>
    </row>
    <row r="18" spans="1:25" ht="18" customHeight="1">
      <c r="A18" s="24" t="s">
        <v>259</v>
      </c>
      <c r="B18" s="9" t="s">
        <v>200</v>
      </c>
      <c r="C18" s="101" t="s">
        <v>49</v>
      </c>
      <c r="D18" s="14">
        <f t="shared" si="8"/>
        <v>54</v>
      </c>
      <c r="E18" s="94">
        <v>18</v>
      </c>
      <c r="F18" s="94">
        <f t="shared" si="10"/>
        <v>36</v>
      </c>
      <c r="G18" s="96">
        <f t="shared" si="7"/>
        <v>30</v>
      </c>
      <c r="H18" s="94">
        <v>0</v>
      </c>
      <c r="I18" s="95">
        <v>6</v>
      </c>
      <c r="J18" s="94">
        <v>0</v>
      </c>
      <c r="K18" s="89">
        <v>0</v>
      </c>
      <c r="L18" s="89">
        <v>36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25">
        <v>0</v>
      </c>
      <c r="S18" s="39"/>
      <c r="T18" s="39"/>
    </row>
    <row r="19" spans="1:25" ht="18" customHeight="1">
      <c r="A19" s="24" t="s">
        <v>260</v>
      </c>
      <c r="B19" s="9" t="s">
        <v>201</v>
      </c>
      <c r="C19" s="101" t="s">
        <v>49</v>
      </c>
      <c r="D19" s="14">
        <f t="shared" si="8"/>
        <v>54</v>
      </c>
      <c r="E19" s="94">
        <v>18</v>
      </c>
      <c r="F19" s="94">
        <f t="shared" si="10"/>
        <v>36</v>
      </c>
      <c r="G19" s="96">
        <f t="shared" si="7"/>
        <v>28</v>
      </c>
      <c r="H19" s="94">
        <v>0</v>
      </c>
      <c r="I19" s="95">
        <v>8</v>
      </c>
      <c r="J19" s="94">
        <v>0</v>
      </c>
      <c r="K19" s="89">
        <v>36</v>
      </c>
      <c r="L19" s="89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25">
        <v>0</v>
      </c>
      <c r="S19" s="39"/>
      <c r="T19" s="39"/>
    </row>
    <row r="20" spans="1:25" ht="18" customHeight="1">
      <c r="A20" s="24" t="s">
        <v>261</v>
      </c>
      <c r="B20" s="9" t="s">
        <v>249</v>
      </c>
      <c r="C20" s="101" t="s">
        <v>49</v>
      </c>
      <c r="D20" s="14">
        <f t="shared" si="8"/>
        <v>52</v>
      </c>
      <c r="E20" s="94">
        <v>17</v>
      </c>
      <c r="F20" s="94">
        <f t="shared" si="10"/>
        <v>35</v>
      </c>
      <c r="G20" s="96">
        <f t="shared" si="7"/>
        <v>35</v>
      </c>
      <c r="H20" s="94">
        <v>0</v>
      </c>
      <c r="I20" s="95">
        <v>0</v>
      </c>
      <c r="J20" s="94">
        <v>0</v>
      </c>
      <c r="K20" s="89">
        <v>35</v>
      </c>
      <c r="L20" s="89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25">
        <v>0</v>
      </c>
      <c r="S20" s="39"/>
      <c r="T20" s="39"/>
    </row>
    <row r="21" spans="1:25" s="16" customFormat="1" ht="36" customHeight="1">
      <c r="A21" s="128" t="s">
        <v>264</v>
      </c>
      <c r="B21" s="129" t="s">
        <v>265</v>
      </c>
      <c r="C21" s="130" t="s">
        <v>268</v>
      </c>
      <c r="D21" s="131">
        <f>SUM(D22:D24)</f>
        <v>688</v>
      </c>
      <c r="E21" s="131">
        <f t="shared" ref="E21:R21" si="11">SUM(E22:E24)</f>
        <v>229</v>
      </c>
      <c r="F21" s="131">
        <f t="shared" si="11"/>
        <v>459</v>
      </c>
      <c r="G21" s="131">
        <f t="shared" si="11"/>
        <v>321</v>
      </c>
      <c r="H21" s="131">
        <f t="shared" si="11"/>
        <v>60</v>
      </c>
      <c r="I21" s="131">
        <f t="shared" ref="I21" si="12">SUM(I22:I24)</f>
        <v>78</v>
      </c>
      <c r="J21" s="131">
        <f t="shared" si="11"/>
        <v>0</v>
      </c>
      <c r="K21" s="131">
        <f t="shared" si="11"/>
        <v>192</v>
      </c>
      <c r="L21" s="131">
        <f t="shared" si="11"/>
        <v>267</v>
      </c>
      <c r="M21" s="131">
        <f t="shared" si="11"/>
        <v>0</v>
      </c>
      <c r="N21" s="131">
        <f t="shared" si="11"/>
        <v>0</v>
      </c>
      <c r="O21" s="131">
        <f t="shared" si="11"/>
        <v>0</v>
      </c>
      <c r="P21" s="131">
        <f t="shared" si="11"/>
        <v>0</v>
      </c>
      <c r="Q21" s="131">
        <f t="shared" si="11"/>
        <v>0</v>
      </c>
      <c r="R21" s="131">
        <f t="shared" si="11"/>
        <v>0</v>
      </c>
      <c r="S21" s="38"/>
      <c r="T21" s="38"/>
      <c r="U21" s="183"/>
      <c r="V21" s="183"/>
    </row>
    <row r="22" spans="1:25" ht="18" customHeight="1">
      <c r="A22" s="24" t="s">
        <v>269</v>
      </c>
      <c r="B22" s="13" t="s">
        <v>28</v>
      </c>
      <c r="C22" s="68" t="s">
        <v>61</v>
      </c>
      <c r="D22" s="11">
        <f t="shared" ref="D22:D24" si="13">E22+F22</f>
        <v>351</v>
      </c>
      <c r="E22" s="11">
        <v>117</v>
      </c>
      <c r="F22" s="11">
        <f t="shared" ref="F22:F24" si="14">K22+L22+M22+N22+O22+P22</f>
        <v>234</v>
      </c>
      <c r="G22" s="11">
        <f>F22-H22-I22-J22</f>
        <v>156</v>
      </c>
      <c r="H22" s="11">
        <v>0</v>
      </c>
      <c r="I22" s="11">
        <v>78</v>
      </c>
      <c r="J22" s="11">
        <v>0</v>
      </c>
      <c r="K22" s="28">
        <v>120</v>
      </c>
      <c r="L22" s="28">
        <v>114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26">
        <v>0</v>
      </c>
      <c r="S22" s="39"/>
      <c r="T22" s="39"/>
    </row>
    <row r="23" spans="1:25" ht="18" customHeight="1">
      <c r="A23" s="24" t="s">
        <v>266</v>
      </c>
      <c r="B23" s="9" t="s">
        <v>198</v>
      </c>
      <c r="C23" s="10" t="s">
        <v>62</v>
      </c>
      <c r="D23" s="94">
        <f t="shared" si="13"/>
        <v>150</v>
      </c>
      <c r="E23" s="94">
        <v>50</v>
      </c>
      <c r="F23" s="94">
        <f t="shared" si="14"/>
        <v>100</v>
      </c>
      <c r="G23" s="11">
        <f t="shared" ref="G23:G24" si="15">F23-H23-I23-J23</f>
        <v>70</v>
      </c>
      <c r="H23" s="94">
        <v>30</v>
      </c>
      <c r="I23" s="95">
        <v>0</v>
      </c>
      <c r="J23" s="94">
        <v>0</v>
      </c>
      <c r="K23" s="89">
        <v>38</v>
      </c>
      <c r="L23" s="89">
        <v>62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25">
        <v>0</v>
      </c>
      <c r="S23" s="39"/>
      <c r="T23" s="39"/>
    </row>
    <row r="24" spans="1:25" ht="18" customHeight="1">
      <c r="A24" s="24" t="s">
        <v>267</v>
      </c>
      <c r="B24" s="9" t="s">
        <v>90</v>
      </c>
      <c r="C24" s="10" t="s">
        <v>61</v>
      </c>
      <c r="D24" s="94">
        <f t="shared" si="13"/>
        <v>187</v>
      </c>
      <c r="E24" s="94">
        <v>62</v>
      </c>
      <c r="F24" s="94">
        <f t="shared" si="14"/>
        <v>125</v>
      </c>
      <c r="G24" s="11">
        <f t="shared" si="15"/>
        <v>95</v>
      </c>
      <c r="H24" s="89">
        <v>30</v>
      </c>
      <c r="I24" s="95">
        <v>0</v>
      </c>
      <c r="J24" s="94">
        <v>0</v>
      </c>
      <c r="K24" s="94">
        <v>34</v>
      </c>
      <c r="L24" s="94">
        <v>91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25">
        <v>0</v>
      </c>
      <c r="S24" s="39"/>
      <c r="T24" s="39"/>
    </row>
    <row r="25" spans="1:25" s="16" customFormat="1" ht="36" customHeight="1">
      <c r="A25" s="149" t="s">
        <v>16</v>
      </c>
      <c r="B25" s="150" t="s">
        <v>217</v>
      </c>
      <c r="C25" s="151" t="s">
        <v>212</v>
      </c>
      <c r="D25" s="152">
        <f>SUM(D26:D30)</f>
        <v>729</v>
      </c>
      <c r="E25" s="152">
        <f t="shared" ref="E25:R25" si="16">SUM(E26:E30)</f>
        <v>243</v>
      </c>
      <c r="F25" s="152">
        <f t="shared" si="16"/>
        <v>486</v>
      </c>
      <c r="G25" s="152">
        <f t="shared" si="16"/>
        <v>74</v>
      </c>
      <c r="H25" s="152">
        <f t="shared" si="16"/>
        <v>0</v>
      </c>
      <c r="I25" s="152">
        <f t="shared" ref="I25" si="17">SUM(I26:I30)</f>
        <v>412</v>
      </c>
      <c r="J25" s="152">
        <f t="shared" si="16"/>
        <v>0</v>
      </c>
      <c r="K25" s="152">
        <f t="shared" si="16"/>
        <v>0</v>
      </c>
      <c r="L25" s="152">
        <f t="shared" si="16"/>
        <v>0</v>
      </c>
      <c r="M25" s="152">
        <f t="shared" si="16"/>
        <v>92</v>
      </c>
      <c r="N25" s="152">
        <f t="shared" si="16"/>
        <v>120</v>
      </c>
      <c r="O25" s="152">
        <f t="shared" si="16"/>
        <v>118</v>
      </c>
      <c r="P25" s="152">
        <f t="shared" si="16"/>
        <v>64</v>
      </c>
      <c r="Q25" s="152">
        <f t="shared" si="16"/>
        <v>36</v>
      </c>
      <c r="R25" s="152">
        <f t="shared" si="16"/>
        <v>56</v>
      </c>
      <c r="S25" s="38"/>
      <c r="T25" s="38"/>
      <c r="U25" s="183" t="s">
        <v>72</v>
      </c>
      <c r="V25" s="183"/>
    </row>
    <row r="26" spans="1:25" ht="18" customHeight="1">
      <c r="A26" s="24" t="s">
        <v>17</v>
      </c>
      <c r="B26" s="9" t="s">
        <v>18</v>
      </c>
      <c r="C26" s="88" t="s">
        <v>49</v>
      </c>
      <c r="D26" s="81">
        <f>E26+F26</f>
        <v>56</v>
      </c>
      <c r="E26" s="8">
        <v>8</v>
      </c>
      <c r="F26" s="8">
        <f>K26+L26+M26+N26+O26+P26+Q26+R26</f>
        <v>48</v>
      </c>
      <c r="G26" s="96">
        <f>F26-H26-I26-J26</f>
        <v>14</v>
      </c>
      <c r="H26" s="8">
        <v>0</v>
      </c>
      <c r="I26" s="95">
        <v>34</v>
      </c>
      <c r="J26" s="8">
        <v>0</v>
      </c>
      <c r="K26" s="8">
        <v>0</v>
      </c>
      <c r="L26" s="89">
        <v>0</v>
      </c>
      <c r="M26" s="89">
        <v>0</v>
      </c>
      <c r="N26" s="89">
        <v>48</v>
      </c>
      <c r="O26" s="89">
        <v>0</v>
      </c>
      <c r="P26" s="89">
        <v>0</v>
      </c>
      <c r="Q26" s="89">
        <v>0</v>
      </c>
      <c r="R26" s="165">
        <v>0</v>
      </c>
      <c r="S26" s="39"/>
      <c r="T26" s="39"/>
      <c r="U26" s="27">
        <f>SUM(M26:M30,M32:M35,M38:M49,M52:M55,M57:M59,M61:M63,M65:M68,M70:M72)/16</f>
        <v>36</v>
      </c>
      <c r="V26" s="27">
        <f>SUM(N26:N30,N32:N35,N38:N49,N52:N55,N57:N59,N61:N63,N65:N68,N70:N72)/23</f>
        <v>36</v>
      </c>
      <c r="W26" s="27"/>
    </row>
    <row r="27" spans="1:25" ht="18" customHeight="1">
      <c r="A27" s="24" t="s">
        <v>19</v>
      </c>
      <c r="B27" s="9" t="s">
        <v>22</v>
      </c>
      <c r="C27" s="76" t="s">
        <v>49</v>
      </c>
      <c r="D27" s="81">
        <f>E27+F27</f>
        <v>56</v>
      </c>
      <c r="E27" s="8">
        <v>8</v>
      </c>
      <c r="F27" s="8">
        <f>K27+L27+M27+N27+O27+P27+Q27+R27</f>
        <v>48</v>
      </c>
      <c r="G27" s="96">
        <f t="shared" ref="G27:G30" si="18">F27-H27-I27-J27</f>
        <v>4</v>
      </c>
      <c r="H27" s="8">
        <v>0</v>
      </c>
      <c r="I27" s="95">
        <v>44</v>
      </c>
      <c r="J27" s="8">
        <v>0</v>
      </c>
      <c r="K27" s="8">
        <v>0</v>
      </c>
      <c r="L27" s="89">
        <v>0</v>
      </c>
      <c r="M27" s="89">
        <v>48</v>
      </c>
      <c r="N27" s="89">
        <v>0</v>
      </c>
      <c r="O27" s="89">
        <v>0</v>
      </c>
      <c r="P27" s="89">
        <v>0</v>
      </c>
      <c r="Q27" s="89">
        <v>0</v>
      </c>
      <c r="R27" s="165">
        <v>0</v>
      </c>
      <c r="S27" s="39"/>
      <c r="T27" s="39"/>
      <c r="U27" s="191" t="s">
        <v>73</v>
      </c>
      <c r="V27" s="191"/>
    </row>
    <row r="28" spans="1:25" s="16" customFormat="1" ht="18" customHeight="1">
      <c r="A28" s="24" t="s">
        <v>20</v>
      </c>
      <c r="B28" s="69" t="s">
        <v>23</v>
      </c>
      <c r="C28" s="47" t="s">
        <v>211</v>
      </c>
      <c r="D28" s="11">
        <f>E28+F28</f>
        <v>200</v>
      </c>
      <c r="E28" s="11">
        <v>32</v>
      </c>
      <c r="F28" s="11">
        <f>K28+L28+M28+N28+O28+P28+Q28+R28+S28+T28</f>
        <v>168</v>
      </c>
      <c r="G28" s="96">
        <f t="shared" si="18"/>
        <v>0</v>
      </c>
      <c r="H28" s="11">
        <v>0</v>
      </c>
      <c r="I28" s="11">
        <v>168</v>
      </c>
      <c r="J28" s="11">
        <v>0</v>
      </c>
      <c r="K28" s="11">
        <v>0</v>
      </c>
      <c r="L28" s="28">
        <v>0</v>
      </c>
      <c r="M28" s="28">
        <v>22</v>
      </c>
      <c r="N28" s="28">
        <v>36</v>
      </c>
      <c r="O28" s="28">
        <v>32</v>
      </c>
      <c r="P28" s="28">
        <v>32</v>
      </c>
      <c r="Q28" s="28">
        <v>18</v>
      </c>
      <c r="R28" s="79">
        <v>28</v>
      </c>
      <c r="S28" s="40"/>
      <c r="T28" s="40"/>
      <c r="U28" s="27">
        <f>SUM(O26:O30,O32:O35,O38:O49,O52:O55,O57:O59,O61:O63,O65:O68,O70:O72)/16</f>
        <v>36</v>
      </c>
      <c r="V28" s="27">
        <f>SUM(P26:P30,P32:P35,P38:P49,P52:P55,P57:P59,P61:P63,P65:P68,P70:P72)/23</f>
        <v>36</v>
      </c>
      <c r="W28" s="27"/>
      <c r="X28" s="17"/>
      <c r="Y28" s="17"/>
    </row>
    <row r="29" spans="1:25" s="16" customFormat="1" ht="18" customHeight="1">
      <c r="A29" s="24" t="s">
        <v>21</v>
      </c>
      <c r="B29" s="69" t="s">
        <v>24</v>
      </c>
      <c r="C29" s="47" t="s">
        <v>210</v>
      </c>
      <c r="D29" s="11">
        <f>E29+F29</f>
        <v>336</v>
      </c>
      <c r="E29" s="11">
        <v>168</v>
      </c>
      <c r="F29" s="11">
        <f>K29+L29+M29+N29+O29+P29+Q29+R29+S29+T29</f>
        <v>168</v>
      </c>
      <c r="G29" s="160">
        <f t="shared" ref="G29" si="19">F29-H29-I29-J29</f>
        <v>12</v>
      </c>
      <c r="H29" s="11">
        <v>0</v>
      </c>
      <c r="I29" s="11">
        <v>156</v>
      </c>
      <c r="J29" s="11">
        <v>0</v>
      </c>
      <c r="K29" s="11">
        <v>0</v>
      </c>
      <c r="L29" s="28">
        <v>0</v>
      </c>
      <c r="M29" s="28">
        <v>22</v>
      </c>
      <c r="N29" s="28">
        <v>36</v>
      </c>
      <c r="O29" s="28">
        <v>32</v>
      </c>
      <c r="P29" s="28">
        <v>32</v>
      </c>
      <c r="Q29" s="28">
        <v>18</v>
      </c>
      <c r="R29" s="79">
        <v>28</v>
      </c>
      <c r="S29" s="40"/>
      <c r="T29" s="40"/>
      <c r="U29" s="191"/>
      <c r="V29" s="191"/>
    </row>
    <row r="30" spans="1:25" s="16" customFormat="1" ht="18" customHeight="1">
      <c r="A30" s="24" t="s">
        <v>283</v>
      </c>
      <c r="B30" s="69" t="s">
        <v>284</v>
      </c>
      <c r="C30" s="14" t="s">
        <v>49</v>
      </c>
      <c r="D30" s="11">
        <f>E30+F30</f>
        <v>81</v>
      </c>
      <c r="E30" s="11">
        <v>27</v>
      </c>
      <c r="F30" s="11">
        <f>K30+L30+M30+N30+O30+P30+Q30+R30+S30+T30</f>
        <v>54</v>
      </c>
      <c r="G30" s="96">
        <f t="shared" si="18"/>
        <v>44</v>
      </c>
      <c r="H30" s="11">
        <v>0</v>
      </c>
      <c r="I30" s="11">
        <v>10</v>
      </c>
      <c r="J30" s="11">
        <v>0</v>
      </c>
      <c r="K30" s="11">
        <v>0</v>
      </c>
      <c r="L30" s="28">
        <v>0</v>
      </c>
      <c r="M30" s="28">
        <v>0</v>
      </c>
      <c r="N30" s="28">
        <v>0</v>
      </c>
      <c r="O30" s="28">
        <v>54</v>
      </c>
      <c r="P30" s="28">
        <v>0</v>
      </c>
      <c r="Q30" s="28">
        <v>0</v>
      </c>
      <c r="R30" s="79">
        <v>0</v>
      </c>
      <c r="S30" s="40"/>
      <c r="T30" s="40"/>
      <c r="U30" s="191" t="s">
        <v>76</v>
      </c>
      <c r="V30" s="191"/>
    </row>
    <row r="31" spans="1:25" s="16" customFormat="1" ht="36" customHeight="1">
      <c r="A31" s="149" t="s">
        <v>25</v>
      </c>
      <c r="B31" s="150" t="s">
        <v>218</v>
      </c>
      <c r="C31" s="152" t="s">
        <v>238</v>
      </c>
      <c r="D31" s="152">
        <f>SUM(D32:D35)</f>
        <v>306</v>
      </c>
      <c r="E31" s="152">
        <f t="shared" ref="E31:R31" si="20">SUM(E32:E35)</f>
        <v>102</v>
      </c>
      <c r="F31" s="152">
        <f t="shared" si="20"/>
        <v>204</v>
      </c>
      <c r="G31" s="152">
        <f t="shared" si="20"/>
        <v>74</v>
      </c>
      <c r="H31" s="152">
        <f t="shared" si="20"/>
        <v>0</v>
      </c>
      <c r="I31" s="152">
        <f t="shared" ref="I31" si="21">SUM(I32:I35)</f>
        <v>130</v>
      </c>
      <c r="J31" s="152">
        <f t="shared" si="20"/>
        <v>0</v>
      </c>
      <c r="K31" s="152">
        <f t="shared" si="20"/>
        <v>0</v>
      </c>
      <c r="L31" s="152">
        <f t="shared" si="20"/>
        <v>0</v>
      </c>
      <c r="M31" s="152">
        <f t="shared" si="20"/>
        <v>114</v>
      </c>
      <c r="N31" s="152">
        <f t="shared" si="20"/>
        <v>60</v>
      </c>
      <c r="O31" s="152">
        <f t="shared" si="20"/>
        <v>30</v>
      </c>
      <c r="P31" s="152">
        <f t="shared" si="20"/>
        <v>0</v>
      </c>
      <c r="Q31" s="152">
        <f t="shared" si="20"/>
        <v>0</v>
      </c>
      <c r="R31" s="152">
        <f t="shared" si="20"/>
        <v>0</v>
      </c>
      <c r="S31" s="38"/>
      <c r="T31" s="38"/>
      <c r="U31" s="16">
        <f>SUM(Q26:Q30,Q32:Q35,Q38:Q49,Q52:Q55,Q57:Q59,Q61:Q63,Q65:Q67,Q70:Q72)/17</f>
        <v>36</v>
      </c>
      <c r="V31" s="16">
        <f>SUM(R26:R30,R32:R35,R38:R49,R52:R55,R57:R59,R61:R63,R65:R68,R70:R72)/14</f>
        <v>36</v>
      </c>
    </row>
    <row r="32" spans="1:25" ht="18" customHeight="1">
      <c r="A32" s="24" t="s">
        <v>26</v>
      </c>
      <c r="B32" s="9" t="s">
        <v>28</v>
      </c>
      <c r="C32" s="11" t="s">
        <v>49</v>
      </c>
      <c r="D32" s="81">
        <f>E32+F32</f>
        <v>78</v>
      </c>
      <c r="E32" s="8">
        <v>26</v>
      </c>
      <c r="F32" s="11">
        <f>K32+L32+M32+N32+O32+P32+Q32+R32+S32+T32</f>
        <v>52</v>
      </c>
      <c r="G32" s="96">
        <f t="shared" ref="G32:G35" si="22">F32-H32-I32-J32</f>
        <v>18</v>
      </c>
      <c r="H32" s="8">
        <v>0</v>
      </c>
      <c r="I32" s="95">
        <v>34</v>
      </c>
      <c r="J32" s="8">
        <v>0</v>
      </c>
      <c r="K32" s="8">
        <v>0</v>
      </c>
      <c r="L32" s="89">
        <v>0</v>
      </c>
      <c r="M32" s="89">
        <v>52</v>
      </c>
      <c r="N32" s="89">
        <v>0</v>
      </c>
      <c r="O32" s="89">
        <v>0</v>
      </c>
      <c r="P32" s="89">
        <v>0</v>
      </c>
      <c r="Q32" s="89">
        <v>0</v>
      </c>
      <c r="R32" s="165">
        <v>0</v>
      </c>
      <c r="S32" s="39"/>
      <c r="T32" s="39"/>
    </row>
    <row r="33" spans="1:20" s="30" customFormat="1" ht="18" customHeight="1">
      <c r="A33" s="31" t="s">
        <v>27</v>
      </c>
      <c r="B33" s="32" t="s">
        <v>193</v>
      </c>
      <c r="C33" s="103" t="s">
        <v>62</v>
      </c>
      <c r="D33" s="81">
        <f t="shared" ref="D33:D35" si="23">E33+F33</f>
        <v>90</v>
      </c>
      <c r="E33" s="14">
        <v>30</v>
      </c>
      <c r="F33" s="11">
        <f>K33+L33+M33+N33+O33+P33+Q33+R33+S33+T33</f>
        <v>60</v>
      </c>
      <c r="G33" s="96">
        <f t="shared" si="22"/>
        <v>14</v>
      </c>
      <c r="H33" s="14">
        <v>0</v>
      </c>
      <c r="I33" s="14">
        <v>46</v>
      </c>
      <c r="J33" s="14">
        <v>0</v>
      </c>
      <c r="K33" s="14">
        <v>0</v>
      </c>
      <c r="L33" s="163">
        <v>0</v>
      </c>
      <c r="M33" s="163">
        <v>30</v>
      </c>
      <c r="N33" s="163">
        <v>30</v>
      </c>
      <c r="O33" s="163">
        <v>0</v>
      </c>
      <c r="P33" s="163">
        <v>0</v>
      </c>
      <c r="Q33" s="163">
        <v>0</v>
      </c>
      <c r="R33" s="166">
        <v>0</v>
      </c>
      <c r="S33" s="41"/>
      <c r="T33" s="41"/>
    </row>
    <row r="34" spans="1:20" ht="18" customHeight="1">
      <c r="A34" s="24" t="s">
        <v>91</v>
      </c>
      <c r="B34" s="9" t="s">
        <v>194</v>
      </c>
      <c r="C34" s="76" t="s">
        <v>49</v>
      </c>
      <c r="D34" s="81">
        <f t="shared" si="23"/>
        <v>48</v>
      </c>
      <c r="E34" s="8">
        <v>16</v>
      </c>
      <c r="F34" s="11">
        <f>K34+L34+M34+N34+O34+P34+Q34+R34+S34+T34</f>
        <v>32</v>
      </c>
      <c r="G34" s="96">
        <f t="shared" si="22"/>
        <v>22</v>
      </c>
      <c r="H34" s="8">
        <v>0</v>
      </c>
      <c r="I34" s="95">
        <v>10</v>
      </c>
      <c r="J34" s="14">
        <v>0</v>
      </c>
      <c r="K34" s="14">
        <v>0</v>
      </c>
      <c r="L34" s="163">
        <v>0</v>
      </c>
      <c r="M34" s="89">
        <v>32</v>
      </c>
      <c r="N34" s="89">
        <v>0</v>
      </c>
      <c r="O34" s="163">
        <v>0</v>
      </c>
      <c r="P34" s="163">
        <v>0</v>
      </c>
      <c r="Q34" s="163">
        <v>0</v>
      </c>
      <c r="R34" s="166">
        <v>0</v>
      </c>
      <c r="S34" s="41"/>
      <c r="T34" s="41"/>
    </row>
    <row r="35" spans="1:20" ht="18" customHeight="1">
      <c r="A35" s="24" t="s">
        <v>203</v>
      </c>
      <c r="B35" s="9" t="s">
        <v>204</v>
      </c>
      <c r="C35" s="164" t="s">
        <v>62</v>
      </c>
      <c r="D35" s="81">
        <f t="shared" si="23"/>
        <v>90</v>
      </c>
      <c r="E35" s="8">
        <v>30</v>
      </c>
      <c r="F35" s="11">
        <f>K35+L35+M35+N35+O35+P35+Q35+R35+S35+T35</f>
        <v>60</v>
      </c>
      <c r="G35" s="96">
        <f t="shared" si="22"/>
        <v>20</v>
      </c>
      <c r="H35" s="8">
        <v>0</v>
      </c>
      <c r="I35" s="95">
        <v>40</v>
      </c>
      <c r="J35" s="14">
        <v>0</v>
      </c>
      <c r="K35" s="14">
        <v>0</v>
      </c>
      <c r="L35" s="163">
        <v>0</v>
      </c>
      <c r="M35" s="89">
        <v>0</v>
      </c>
      <c r="N35" s="89">
        <v>30</v>
      </c>
      <c r="O35" s="163">
        <v>30</v>
      </c>
      <c r="P35" s="163">
        <v>0</v>
      </c>
      <c r="Q35" s="163">
        <v>0</v>
      </c>
      <c r="R35" s="166">
        <v>0</v>
      </c>
      <c r="S35" s="70"/>
      <c r="T35" s="70"/>
    </row>
    <row r="36" spans="1:20" s="17" customFormat="1" ht="36" customHeight="1">
      <c r="A36" s="149" t="s">
        <v>30</v>
      </c>
      <c r="B36" s="153" t="s">
        <v>216</v>
      </c>
      <c r="C36" s="151" t="s">
        <v>248</v>
      </c>
      <c r="D36" s="152">
        <f>D37+D50</f>
        <v>4401</v>
      </c>
      <c r="E36" s="152">
        <f t="shared" ref="E36:R36" si="24">E37+E50</f>
        <v>1167</v>
      </c>
      <c r="F36" s="152">
        <f t="shared" si="24"/>
        <v>3234</v>
      </c>
      <c r="G36" s="152">
        <f t="shared" si="24"/>
        <v>890</v>
      </c>
      <c r="H36" s="152">
        <f t="shared" si="24"/>
        <v>32</v>
      </c>
      <c r="I36" s="152">
        <f t="shared" ref="I36" si="25">I37+I50</f>
        <v>1322</v>
      </c>
      <c r="J36" s="152">
        <f t="shared" si="24"/>
        <v>240</v>
      </c>
      <c r="K36" s="152">
        <f t="shared" si="24"/>
        <v>0</v>
      </c>
      <c r="L36" s="152">
        <f t="shared" si="24"/>
        <v>0</v>
      </c>
      <c r="M36" s="152">
        <f t="shared" si="24"/>
        <v>370</v>
      </c>
      <c r="N36" s="152">
        <f t="shared" si="24"/>
        <v>648</v>
      </c>
      <c r="O36" s="152">
        <f t="shared" si="24"/>
        <v>428</v>
      </c>
      <c r="P36" s="152">
        <f t="shared" si="24"/>
        <v>764</v>
      </c>
      <c r="Q36" s="152">
        <f t="shared" si="24"/>
        <v>576</v>
      </c>
      <c r="R36" s="154">
        <f t="shared" si="24"/>
        <v>448</v>
      </c>
      <c r="S36" s="38"/>
      <c r="T36" s="38"/>
    </row>
    <row r="37" spans="1:20" s="16" customFormat="1" ht="36" customHeight="1">
      <c r="A37" s="128" t="s">
        <v>15</v>
      </c>
      <c r="B37" s="132" t="s">
        <v>66</v>
      </c>
      <c r="C37" s="131" t="s">
        <v>247</v>
      </c>
      <c r="D37" s="131">
        <f>D38+D39+D40+D41+D42+D43+D44+D45+D46+D47+D48+D49</f>
        <v>1329</v>
      </c>
      <c r="E37" s="131">
        <f>SUM(E38:E49)</f>
        <v>443</v>
      </c>
      <c r="F37" s="131">
        <f>SUM(F38:F49)</f>
        <v>886</v>
      </c>
      <c r="G37" s="131">
        <f>SUM(G38:G49)</f>
        <v>368</v>
      </c>
      <c r="H37" s="131">
        <f>SUM(H38:H49)</f>
        <v>24</v>
      </c>
      <c r="I37" s="131">
        <f>SUM(I38:I49)</f>
        <v>494</v>
      </c>
      <c r="J37" s="131">
        <f>SUM(J38:J55)</f>
        <v>150</v>
      </c>
      <c r="K37" s="131">
        <f>SUM(K38:K55)</f>
        <v>0</v>
      </c>
      <c r="L37" s="131">
        <f>SUM(L38:L55)</f>
        <v>0</v>
      </c>
      <c r="M37" s="131">
        <f t="shared" ref="M37:Q37" si="26">SUM(M38:M49)</f>
        <v>270</v>
      </c>
      <c r="N37" s="131">
        <f t="shared" si="26"/>
        <v>226</v>
      </c>
      <c r="O37" s="131">
        <f t="shared" si="26"/>
        <v>0</v>
      </c>
      <c r="P37" s="131">
        <f t="shared" si="26"/>
        <v>192</v>
      </c>
      <c r="Q37" s="131">
        <f t="shared" si="26"/>
        <v>92</v>
      </c>
      <c r="R37" s="131">
        <f>SUM(R38:R49)</f>
        <v>106</v>
      </c>
      <c r="S37" s="85"/>
      <c r="T37" s="85"/>
    </row>
    <row r="38" spans="1:20" s="90" customFormat="1" ht="18" customHeight="1">
      <c r="A38" s="97" t="s">
        <v>50</v>
      </c>
      <c r="B38" s="98" t="s">
        <v>92</v>
      </c>
      <c r="C38" s="103" t="s">
        <v>62</v>
      </c>
      <c r="D38" s="89">
        <f t="shared" ref="D38:D47" si="27">E38+F38</f>
        <v>123</v>
      </c>
      <c r="E38" s="89">
        <v>41</v>
      </c>
      <c r="F38" s="28">
        <f t="shared" ref="F38:F45" si="28">K38+L38+M38+N38+O38+P38+Q38+R38</f>
        <v>82</v>
      </c>
      <c r="G38" s="89">
        <f t="shared" ref="G38:G49" si="29">F38-H38-I38-J38</f>
        <v>6</v>
      </c>
      <c r="H38" s="28">
        <v>0</v>
      </c>
      <c r="I38" s="28">
        <v>76</v>
      </c>
      <c r="J38" s="89">
        <v>0</v>
      </c>
      <c r="K38" s="28">
        <v>0</v>
      </c>
      <c r="L38" s="28">
        <v>0</v>
      </c>
      <c r="M38" s="28">
        <v>36</v>
      </c>
      <c r="N38" s="28">
        <v>46</v>
      </c>
      <c r="O38" s="28">
        <v>0</v>
      </c>
      <c r="P38" s="28">
        <v>0</v>
      </c>
      <c r="Q38" s="28">
        <v>0</v>
      </c>
      <c r="R38" s="79">
        <v>0</v>
      </c>
      <c r="S38" s="80"/>
      <c r="T38" s="80"/>
    </row>
    <row r="39" spans="1:20" s="90" customFormat="1" ht="18" customHeight="1">
      <c r="A39" s="97" t="s">
        <v>51</v>
      </c>
      <c r="B39" s="98" t="s">
        <v>99</v>
      </c>
      <c r="C39" s="103" t="s">
        <v>61</v>
      </c>
      <c r="D39" s="89">
        <f t="shared" si="27"/>
        <v>135</v>
      </c>
      <c r="E39" s="89">
        <v>45</v>
      </c>
      <c r="F39" s="28">
        <f t="shared" si="28"/>
        <v>90</v>
      </c>
      <c r="G39" s="89">
        <f t="shared" si="29"/>
        <v>40</v>
      </c>
      <c r="H39" s="28">
        <v>20</v>
      </c>
      <c r="I39" s="28">
        <v>30</v>
      </c>
      <c r="J39" s="89">
        <v>0</v>
      </c>
      <c r="K39" s="28">
        <v>0</v>
      </c>
      <c r="L39" s="28">
        <v>0</v>
      </c>
      <c r="M39" s="89">
        <v>60</v>
      </c>
      <c r="N39" s="28">
        <v>30</v>
      </c>
      <c r="O39" s="28">
        <v>0</v>
      </c>
      <c r="P39" s="28">
        <v>0</v>
      </c>
      <c r="Q39" s="28">
        <v>0</v>
      </c>
      <c r="R39" s="79">
        <v>0</v>
      </c>
      <c r="S39" s="80"/>
      <c r="T39" s="80"/>
    </row>
    <row r="40" spans="1:20" s="90" customFormat="1" ht="18" customHeight="1">
      <c r="A40" s="97" t="s">
        <v>52</v>
      </c>
      <c r="B40" s="98" t="s">
        <v>100</v>
      </c>
      <c r="C40" s="28" t="s">
        <v>49</v>
      </c>
      <c r="D40" s="89">
        <f t="shared" si="27"/>
        <v>60</v>
      </c>
      <c r="E40" s="89">
        <v>20</v>
      </c>
      <c r="F40" s="28">
        <f t="shared" si="28"/>
        <v>40</v>
      </c>
      <c r="G40" s="89">
        <f t="shared" si="29"/>
        <v>20</v>
      </c>
      <c r="H40" s="28">
        <v>0</v>
      </c>
      <c r="I40" s="28">
        <v>20</v>
      </c>
      <c r="J40" s="89">
        <v>0</v>
      </c>
      <c r="K40" s="28">
        <v>0</v>
      </c>
      <c r="L40" s="28">
        <v>0</v>
      </c>
      <c r="M40" s="89">
        <v>40</v>
      </c>
      <c r="N40" s="28">
        <v>0</v>
      </c>
      <c r="O40" s="28">
        <v>0</v>
      </c>
      <c r="P40" s="28">
        <v>0</v>
      </c>
      <c r="Q40" s="28">
        <v>0</v>
      </c>
      <c r="R40" s="79">
        <v>0</v>
      </c>
      <c r="S40" s="80"/>
      <c r="T40" s="80"/>
    </row>
    <row r="41" spans="1:20" s="90" customFormat="1" ht="18" customHeight="1">
      <c r="A41" s="78" t="s">
        <v>53</v>
      </c>
      <c r="B41" s="99" t="s">
        <v>101</v>
      </c>
      <c r="C41" s="28" t="s">
        <v>244</v>
      </c>
      <c r="D41" s="28">
        <f t="shared" si="27"/>
        <v>87</v>
      </c>
      <c r="E41" s="28">
        <v>29</v>
      </c>
      <c r="F41" s="28">
        <f t="shared" si="28"/>
        <v>58</v>
      </c>
      <c r="G41" s="89">
        <f>F41-H41-I41-J41</f>
        <v>18</v>
      </c>
      <c r="H41" s="28">
        <v>4</v>
      </c>
      <c r="I41" s="28">
        <v>36</v>
      </c>
      <c r="J41" s="28">
        <v>0</v>
      </c>
      <c r="K41" s="28">
        <v>0</v>
      </c>
      <c r="L41" s="28">
        <v>0</v>
      </c>
      <c r="M41" s="28">
        <v>58</v>
      </c>
      <c r="N41" s="28">
        <v>0</v>
      </c>
      <c r="O41" s="28">
        <v>0</v>
      </c>
      <c r="P41" s="28">
        <v>0</v>
      </c>
      <c r="Q41" s="28">
        <v>0</v>
      </c>
      <c r="R41" s="79">
        <v>0</v>
      </c>
      <c r="S41" s="80"/>
      <c r="T41" s="80"/>
    </row>
    <row r="42" spans="1:20" s="90" customFormat="1" ht="18" customHeight="1">
      <c r="A42" s="97" t="s">
        <v>54</v>
      </c>
      <c r="B42" s="98" t="s">
        <v>93</v>
      </c>
      <c r="C42" s="103" t="s">
        <v>61</v>
      </c>
      <c r="D42" s="89">
        <f t="shared" si="27"/>
        <v>204</v>
      </c>
      <c r="E42" s="89">
        <v>68</v>
      </c>
      <c r="F42" s="28">
        <f t="shared" si="28"/>
        <v>136</v>
      </c>
      <c r="G42" s="89">
        <f t="shared" si="29"/>
        <v>56</v>
      </c>
      <c r="H42" s="28">
        <v>0</v>
      </c>
      <c r="I42" s="28">
        <v>80</v>
      </c>
      <c r="J42" s="89">
        <v>0</v>
      </c>
      <c r="K42" s="28">
        <v>0</v>
      </c>
      <c r="L42" s="28">
        <v>0</v>
      </c>
      <c r="M42" s="28">
        <v>76</v>
      </c>
      <c r="N42" s="28">
        <v>60</v>
      </c>
      <c r="O42" s="28">
        <v>0</v>
      </c>
      <c r="P42" s="28">
        <v>0</v>
      </c>
      <c r="Q42" s="28">
        <v>0</v>
      </c>
      <c r="R42" s="79">
        <v>0</v>
      </c>
      <c r="S42" s="80"/>
      <c r="T42" s="80"/>
    </row>
    <row r="43" spans="1:20" s="90" customFormat="1" ht="18" customHeight="1">
      <c r="A43" s="97" t="s">
        <v>55</v>
      </c>
      <c r="B43" s="98" t="s">
        <v>102</v>
      </c>
      <c r="C43" s="28" t="s">
        <v>49</v>
      </c>
      <c r="D43" s="89">
        <f t="shared" si="27"/>
        <v>48</v>
      </c>
      <c r="E43" s="89">
        <v>16</v>
      </c>
      <c r="F43" s="28">
        <f t="shared" si="28"/>
        <v>32</v>
      </c>
      <c r="G43" s="89">
        <f t="shared" si="29"/>
        <v>16</v>
      </c>
      <c r="H43" s="28">
        <v>0</v>
      </c>
      <c r="I43" s="28">
        <v>16</v>
      </c>
      <c r="J43" s="89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32</v>
      </c>
      <c r="R43" s="79">
        <v>0</v>
      </c>
      <c r="S43" s="80"/>
      <c r="T43" s="80"/>
    </row>
    <row r="44" spans="1:20" s="90" customFormat="1" ht="18" customHeight="1">
      <c r="A44" s="97" t="s">
        <v>56</v>
      </c>
      <c r="B44" s="99" t="s">
        <v>103</v>
      </c>
      <c r="C44" s="28" t="s">
        <v>49</v>
      </c>
      <c r="D44" s="89">
        <f t="shared" si="27"/>
        <v>90</v>
      </c>
      <c r="E44" s="89">
        <v>30</v>
      </c>
      <c r="F44" s="28">
        <f t="shared" si="28"/>
        <v>60</v>
      </c>
      <c r="G44" s="89">
        <f t="shared" si="29"/>
        <v>24</v>
      </c>
      <c r="H44" s="28">
        <v>0</v>
      </c>
      <c r="I44" s="28">
        <v>36</v>
      </c>
      <c r="J44" s="89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60</v>
      </c>
      <c r="Q44" s="28">
        <v>0</v>
      </c>
      <c r="R44" s="79">
        <v>0</v>
      </c>
      <c r="S44" s="80"/>
      <c r="T44" s="80"/>
    </row>
    <row r="45" spans="1:20" s="90" customFormat="1" ht="18" customHeight="1">
      <c r="A45" s="107" t="s">
        <v>57</v>
      </c>
      <c r="B45" s="99" t="s">
        <v>94</v>
      </c>
      <c r="C45" s="28" t="s">
        <v>49</v>
      </c>
      <c r="D45" s="28">
        <f t="shared" si="27"/>
        <v>135</v>
      </c>
      <c r="E45" s="28">
        <v>45</v>
      </c>
      <c r="F45" s="28">
        <f t="shared" si="28"/>
        <v>90</v>
      </c>
      <c r="G45" s="89">
        <f t="shared" si="29"/>
        <v>50</v>
      </c>
      <c r="H45" s="28">
        <v>0</v>
      </c>
      <c r="I45" s="28">
        <v>40</v>
      </c>
      <c r="J45" s="28">
        <v>0</v>
      </c>
      <c r="K45" s="28">
        <v>0</v>
      </c>
      <c r="L45" s="28">
        <v>0</v>
      </c>
      <c r="M45" s="28">
        <v>0</v>
      </c>
      <c r="N45" s="28">
        <v>90</v>
      </c>
      <c r="O45" s="28">
        <v>0</v>
      </c>
      <c r="P45" s="28">
        <v>0</v>
      </c>
      <c r="Q45" s="28">
        <v>0</v>
      </c>
      <c r="R45" s="79">
        <v>0</v>
      </c>
      <c r="S45" s="80"/>
      <c r="T45" s="80"/>
    </row>
    <row r="46" spans="1:20" s="90" customFormat="1" ht="18" customHeight="1">
      <c r="A46" s="97" t="s">
        <v>58</v>
      </c>
      <c r="B46" s="98" t="s">
        <v>79</v>
      </c>
      <c r="C46" s="103" t="s">
        <v>61</v>
      </c>
      <c r="D46" s="89">
        <f t="shared" si="27"/>
        <v>153</v>
      </c>
      <c r="E46" s="89">
        <v>51</v>
      </c>
      <c r="F46" s="28">
        <f>K46+L46+M46+N46+O46+P46+Q46+R46</f>
        <v>102</v>
      </c>
      <c r="G46" s="89">
        <f t="shared" si="29"/>
        <v>52</v>
      </c>
      <c r="H46" s="28">
        <v>0</v>
      </c>
      <c r="I46" s="28">
        <v>50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60</v>
      </c>
      <c r="R46" s="79">
        <v>42</v>
      </c>
      <c r="S46" s="80"/>
      <c r="T46" s="80"/>
    </row>
    <row r="47" spans="1:20" s="90" customFormat="1" ht="18" customHeight="1">
      <c r="A47" s="97" t="s">
        <v>74</v>
      </c>
      <c r="B47" s="98" t="s">
        <v>29</v>
      </c>
      <c r="C47" s="109" t="s">
        <v>244</v>
      </c>
      <c r="D47" s="89">
        <f t="shared" si="27"/>
        <v>102</v>
      </c>
      <c r="E47" s="105">
        <v>34</v>
      </c>
      <c r="F47" s="28">
        <f t="shared" ref="F47:F49" si="30">K47+L47+M47+N47+O47+P47+Q47+R47</f>
        <v>68</v>
      </c>
      <c r="G47" s="89">
        <f t="shared" si="29"/>
        <v>48</v>
      </c>
      <c r="H47" s="109">
        <v>0</v>
      </c>
      <c r="I47" s="109">
        <v>20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68</v>
      </c>
      <c r="Q47" s="28">
        <v>0</v>
      </c>
      <c r="R47" s="79">
        <v>0</v>
      </c>
      <c r="S47" s="80"/>
      <c r="T47" s="80"/>
    </row>
    <row r="48" spans="1:20" s="90" customFormat="1" ht="18" customHeight="1">
      <c r="A48" s="78" t="s">
        <v>226</v>
      </c>
      <c r="B48" s="102" t="s">
        <v>104</v>
      </c>
      <c r="C48" s="109" t="s">
        <v>49</v>
      </c>
      <c r="D48" s="28">
        <v>96</v>
      </c>
      <c r="E48" s="109">
        <v>32</v>
      </c>
      <c r="F48" s="28">
        <f t="shared" si="30"/>
        <v>64</v>
      </c>
      <c r="G48" s="89">
        <f t="shared" si="29"/>
        <v>24</v>
      </c>
      <c r="H48" s="109">
        <v>0</v>
      </c>
      <c r="I48" s="109">
        <v>40</v>
      </c>
      <c r="J48" s="28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28">
        <v>0</v>
      </c>
      <c r="Q48" s="28">
        <v>0</v>
      </c>
      <c r="R48" s="79">
        <v>64</v>
      </c>
      <c r="S48" s="80"/>
      <c r="T48" s="80"/>
    </row>
    <row r="49" spans="1:20" s="90" customFormat="1" ht="18" customHeight="1">
      <c r="A49" s="110" t="s">
        <v>227</v>
      </c>
      <c r="B49" s="111" t="s">
        <v>232</v>
      </c>
      <c r="C49" s="109" t="s">
        <v>244</v>
      </c>
      <c r="D49" s="109">
        <f>E49+F49</f>
        <v>96</v>
      </c>
      <c r="E49" s="109">
        <v>32</v>
      </c>
      <c r="F49" s="28">
        <f t="shared" si="30"/>
        <v>64</v>
      </c>
      <c r="G49" s="89">
        <f t="shared" si="29"/>
        <v>14</v>
      </c>
      <c r="H49" s="109">
        <v>0</v>
      </c>
      <c r="I49" s="109">
        <v>50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64</v>
      </c>
      <c r="Q49" s="109">
        <v>0</v>
      </c>
      <c r="R49" s="113">
        <v>0</v>
      </c>
      <c r="S49" s="80"/>
      <c r="T49" s="80"/>
    </row>
    <row r="50" spans="1:20" s="106" customFormat="1" ht="36" customHeight="1">
      <c r="A50" s="133" t="s">
        <v>47</v>
      </c>
      <c r="B50" s="134" t="s">
        <v>67</v>
      </c>
      <c r="C50" s="130" t="s">
        <v>246</v>
      </c>
      <c r="D50" s="131">
        <f t="shared" ref="D50:R50" si="31">D51+D56+D60+D64+D69</f>
        <v>3072</v>
      </c>
      <c r="E50" s="131">
        <f t="shared" si="31"/>
        <v>724</v>
      </c>
      <c r="F50" s="131">
        <f t="shared" si="31"/>
        <v>2348</v>
      </c>
      <c r="G50" s="131">
        <f t="shared" si="31"/>
        <v>522</v>
      </c>
      <c r="H50" s="131">
        <f t="shared" si="31"/>
        <v>8</v>
      </c>
      <c r="I50" s="131">
        <f t="shared" si="31"/>
        <v>828</v>
      </c>
      <c r="J50" s="131">
        <f t="shared" si="31"/>
        <v>90</v>
      </c>
      <c r="K50" s="131">
        <f t="shared" si="31"/>
        <v>0</v>
      </c>
      <c r="L50" s="131">
        <f t="shared" si="31"/>
        <v>0</v>
      </c>
      <c r="M50" s="131">
        <f t="shared" si="31"/>
        <v>100</v>
      </c>
      <c r="N50" s="131">
        <f t="shared" si="31"/>
        <v>422</v>
      </c>
      <c r="O50" s="131">
        <f t="shared" si="31"/>
        <v>428</v>
      </c>
      <c r="P50" s="131">
        <f t="shared" si="31"/>
        <v>572</v>
      </c>
      <c r="Q50" s="131">
        <f t="shared" si="31"/>
        <v>484</v>
      </c>
      <c r="R50" s="135">
        <f t="shared" si="31"/>
        <v>342</v>
      </c>
      <c r="S50" s="116"/>
      <c r="T50" s="116"/>
    </row>
    <row r="51" spans="1:20" s="117" customFormat="1" ht="32.25" customHeight="1">
      <c r="A51" s="155" t="s">
        <v>31</v>
      </c>
      <c r="B51" s="156" t="s">
        <v>105</v>
      </c>
      <c r="C51" s="157" t="s">
        <v>78</v>
      </c>
      <c r="D51" s="158">
        <f t="shared" ref="D51:R51" si="32">SUM(D52:D55)</f>
        <v>771</v>
      </c>
      <c r="E51" s="158">
        <f t="shared" si="32"/>
        <v>209</v>
      </c>
      <c r="F51" s="158">
        <f t="shared" si="32"/>
        <v>562</v>
      </c>
      <c r="G51" s="158">
        <f t="shared" si="32"/>
        <v>162</v>
      </c>
      <c r="H51" s="158">
        <f t="shared" si="32"/>
        <v>8</v>
      </c>
      <c r="I51" s="158">
        <f t="shared" si="32"/>
        <v>218</v>
      </c>
      <c r="J51" s="158">
        <f t="shared" si="32"/>
        <v>30</v>
      </c>
      <c r="K51" s="158">
        <f t="shared" si="32"/>
        <v>0</v>
      </c>
      <c r="L51" s="158">
        <f t="shared" si="32"/>
        <v>0</v>
      </c>
      <c r="M51" s="158">
        <f t="shared" si="32"/>
        <v>0</v>
      </c>
      <c r="N51" s="158">
        <f t="shared" si="32"/>
        <v>82</v>
      </c>
      <c r="O51" s="158">
        <f t="shared" si="32"/>
        <v>70</v>
      </c>
      <c r="P51" s="158">
        <f t="shared" si="32"/>
        <v>410</v>
      </c>
      <c r="Q51" s="158">
        <f t="shared" si="32"/>
        <v>0</v>
      </c>
      <c r="R51" s="159">
        <f t="shared" si="32"/>
        <v>0</v>
      </c>
      <c r="S51" s="108"/>
      <c r="T51" s="108"/>
    </row>
    <row r="52" spans="1:20" s="104" customFormat="1" ht="18" customHeight="1">
      <c r="A52" s="78" t="s">
        <v>32</v>
      </c>
      <c r="B52" s="99" t="s">
        <v>106</v>
      </c>
      <c r="C52" s="103" t="s">
        <v>239</v>
      </c>
      <c r="D52" s="28">
        <f t="shared" ref="D52:D55" si="33">E52+F52</f>
        <v>411</v>
      </c>
      <c r="E52" s="28">
        <v>137</v>
      </c>
      <c r="F52" s="28">
        <f>K52+L52+M52+N52+O52+P52+Q52+R52</f>
        <v>274</v>
      </c>
      <c r="G52" s="28">
        <f>F52-H52-I52-J52</f>
        <v>84</v>
      </c>
      <c r="H52" s="28">
        <v>0</v>
      </c>
      <c r="I52" s="28">
        <v>160</v>
      </c>
      <c r="J52" s="28">
        <v>30</v>
      </c>
      <c r="K52" s="28">
        <v>0</v>
      </c>
      <c r="L52" s="28">
        <v>0</v>
      </c>
      <c r="M52" s="28">
        <v>0</v>
      </c>
      <c r="N52" s="28">
        <v>82</v>
      </c>
      <c r="O52" s="28">
        <v>70</v>
      </c>
      <c r="P52" s="28">
        <v>122</v>
      </c>
      <c r="Q52" s="28">
        <v>0</v>
      </c>
      <c r="R52" s="79">
        <v>0</v>
      </c>
      <c r="S52" s="114"/>
      <c r="T52" s="114"/>
    </row>
    <row r="53" spans="1:20" s="104" customFormat="1" ht="18" customHeight="1">
      <c r="A53" s="78" t="s">
        <v>224</v>
      </c>
      <c r="B53" s="99" t="s">
        <v>234</v>
      </c>
      <c r="C53" s="28" t="s">
        <v>49</v>
      </c>
      <c r="D53" s="28">
        <f t="shared" ref="D53" si="34">E53+F53</f>
        <v>96</v>
      </c>
      <c r="E53" s="28">
        <v>32</v>
      </c>
      <c r="F53" s="28">
        <f>K53+L53+M53+N53+O53+P53+Q53+R53</f>
        <v>64</v>
      </c>
      <c r="G53" s="28">
        <f t="shared" ref="G53" si="35">F53-H53-I53-J53</f>
        <v>48</v>
      </c>
      <c r="H53" s="28">
        <v>8</v>
      </c>
      <c r="I53" s="28">
        <v>8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64</v>
      </c>
      <c r="Q53" s="28">
        <v>0</v>
      </c>
      <c r="R53" s="79">
        <v>0</v>
      </c>
      <c r="S53" s="114"/>
      <c r="T53" s="114"/>
    </row>
    <row r="54" spans="1:20" s="104" customFormat="1" ht="18" customHeight="1">
      <c r="A54" s="78" t="s">
        <v>287</v>
      </c>
      <c r="B54" s="102" t="s">
        <v>235</v>
      </c>
      <c r="C54" s="109" t="s">
        <v>49</v>
      </c>
      <c r="D54" s="28">
        <f t="shared" ref="D54" si="36">E54+F54</f>
        <v>120</v>
      </c>
      <c r="E54" s="28">
        <v>40</v>
      </c>
      <c r="F54" s="28">
        <f>K54+L54+M54+N54+O54+P54+Q54+R54+S64+T64</f>
        <v>80</v>
      </c>
      <c r="G54" s="28">
        <f>F54-H54-I54-J54</f>
        <v>30</v>
      </c>
      <c r="H54" s="28">
        <v>0</v>
      </c>
      <c r="I54" s="28">
        <v>50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80</v>
      </c>
      <c r="Q54" s="28">
        <v>0</v>
      </c>
      <c r="R54" s="79">
        <v>0</v>
      </c>
      <c r="S54" s="114"/>
      <c r="T54" s="114"/>
    </row>
    <row r="55" spans="1:20" s="104" customFormat="1" ht="18" customHeight="1">
      <c r="A55" s="78" t="s">
        <v>196</v>
      </c>
      <c r="B55" s="102" t="s">
        <v>230</v>
      </c>
      <c r="C55" s="28" t="s">
        <v>49</v>
      </c>
      <c r="D55" s="28">
        <f t="shared" si="33"/>
        <v>144</v>
      </c>
      <c r="E55" s="28">
        <v>0</v>
      </c>
      <c r="F55" s="28">
        <f>K55+L55+M55+N55+O55+P55+Q55+R55</f>
        <v>144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61">
        <v>144</v>
      </c>
      <c r="Q55" s="28">
        <v>0</v>
      </c>
      <c r="R55" s="79">
        <v>0</v>
      </c>
      <c r="S55" s="114"/>
      <c r="T55" s="114"/>
    </row>
    <row r="56" spans="1:20" s="106" customFormat="1" ht="54" customHeight="1">
      <c r="A56" s="155" t="s">
        <v>33</v>
      </c>
      <c r="B56" s="156" t="s">
        <v>205</v>
      </c>
      <c r="C56" s="157" t="s">
        <v>78</v>
      </c>
      <c r="D56" s="158">
        <f t="shared" ref="D56:R56" si="37">SUM(D57:D59)</f>
        <v>633</v>
      </c>
      <c r="E56" s="158">
        <f t="shared" si="37"/>
        <v>151</v>
      </c>
      <c r="F56" s="158">
        <f t="shared" si="37"/>
        <v>482</v>
      </c>
      <c r="G56" s="158">
        <f t="shared" si="37"/>
        <v>82</v>
      </c>
      <c r="H56" s="158">
        <f t="shared" si="37"/>
        <v>0</v>
      </c>
      <c r="I56" s="158">
        <f t="shared" ref="I56" si="38">SUM(I57:I59)</f>
        <v>190</v>
      </c>
      <c r="J56" s="158">
        <f t="shared" si="37"/>
        <v>30</v>
      </c>
      <c r="K56" s="158">
        <f t="shared" si="37"/>
        <v>0</v>
      </c>
      <c r="L56" s="158">
        <f t="shared" si="37"/>
        <v>0</v>
      </c>
      <c r="M56" s="158">
        <f t="shared" si="37"/>
        <v>0</v>
      </c>
      <c r="N56" s="158">
        <f t="shared" si="37"/>
        <v>0</v>
      </c>
      <c r="O56" s="158">
        <f t="shared" si="37"/>
        <v>0</v>
      </c>
      <c r="P56" s="158">
        <f t="shared" si="37"/>
        <v>162</v>
      </c>
      <c r="Q56" s="158">
        <f t="shared" si="37"/>
        <v>320</v>
      </c>
      <c r="R56" s="159">
        <f t="shared" si="37"/>
        <v>0</v>
      </c>
      <c r="S56" s="85"/>
      <c r="T56" s="85"/>
    </row>
    <row r="57" spans="1:20" s="90" customFormat="1" ht="54" customHeight="1">
      <c r="A57" s="78" t="s">
        <v>34</v>
      </c>
      <c r="B57" s="102" t="s">
        <v>107</v>
      </c>
      <c r="C57" s="112" t="s">
        <v>62</v>
      </c>
      <c r="D57" s="28">
        <f t="shared" ref="D57:D59" si="39">E57+F57</f>
        <v>327</v>
      </c>
      <c r="E57" s="28">
        <v>109</v>
      </c>
      <c r="F57" s="28">
        <f>K57+L57+M57+N57+O57+P57+Q57+R57</f>
        <v>218</v>
      </c>
      <c r="G57" s="28">
        <f>F57-H57-I57-J57</f>
        <v>38</v>
      </c>
      <c r="H57" s="28">
        <v>0</v>
      </c>
      <c r="I57" s="28">
        <v>150</v>
      </c>
      <c r="J57" s="28">
        <v>30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108</v>
      </c>
      <c r="Q57" s="28">
        <v>110</v>
      </c>
      <c r="R57" s="79">
        <v>0</v>
      </c>
      <c r="S57" s="80"/>
      <c r="T57" s="80"/>
    </row>
    <row r="58" spans="1:20" s="115" customFormat="1" ht="36" customHeight="1">
      <c r="A58" s="78" t="s">
        <v>288</v>
      </c>
      <c r="B58" s="102" t="s">
        <v>233</v>
      </c>
      <c r="C58" s="112" t="s">
        <v>62</v>
      </c>
      <c r="D58" s="28">
        <f t="shared" ref="D58" si="40">E58+F58</f>
        <v>126</v>
      </c>
      <c r="E58" s="28">
        <v>42</v>
      </c>
      <c r="F58" s="28">
        <f>K58+L58+M58+N58+O58+P58+Q58+R58</f>
        <v>84</v>
      </c>
      <c r="G58" s="28">
        <f t="shared" ref="G58" si="41">F58-H58-I58-J58</f>
        <v>44</v>
      </c>
      <c r="H58" s="28">
        <v>0</v>
      </c>
      <c r="I58" s="28">
        <v>40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54</v>
      </c>
      <c r="Q58" s="28">
        <v>30</v>
      </c>
      <c r="R58" s="79">
        <v>0</v>
      </c>
      <c r="S58" s="80"/>
      <c r="T58" s="80"/>
    </row>
    <row r="59" spans="1:20" s="104" customFormat="1" ht="18" customHeight="1">
      <c r="A59" s="78" t="s">
        <v>48</v>
      </c>
      <c r="B59" s="102" t="s">
        <v>230</v>
      </c>
      <c r="C59" s="109" t="s">
        <v>49</v>
      </c>
      <c r="D59" s="28">
        <f t="shared" si="39"/>
        <v>180</v>
      </c>
      <c r="E59" s="28">
        <v>0</v>
      </c>
      <c r="F59" s="28">
        <f>K59+L59+M59+N59+O59+P59+Q59+R59</f>
        <v>180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161">
        <v>180</v>
      </c>
      <c r="R59" s="79">
        <v>0</v>
      </c>
      <c r="S59" s="114"/>
      <c r="T59" s="114"/>
    </row>
    <row r="60" spans="1:20" s="106" customFormat="1" ht="54" customHeight="1">
      <c r="A60" s="155" t="s">
        <v>35</v>
      </c>
      <c r="B60" s="156" t="s">
        <v>108</v>
      </c>
      <c r="C60" s="157" t="s">
        <v>78</v>
      </c>
      <c r="D60" s="158">
        <f t="shared" ref="D60:R60" si="42">SUM(D61:D63)</f>
        <v>669</v>
      </c>
      <c r="E60" s="158">
        <f t="shared" si="42"/>
        <v>163</v>
      </c>
      <c r="F60" s="158">
        <f t="shared" si="42"/>
        <v>506</v>
      </c>
      <c r="G60" s="158">
        <f t="shared" si="42"/>
        <v>86</v>
      </c>
      <c r="H60" s="158">
        <f t="shared" si="42"/>
        <v>0</v>
      </c>
      <c r="I60" s="158">
        <f t="shared" si="42"/>
        <v>210</v>
      </c>
      <c r="J60" s="158">
        <f t="shared" si="42"/>
        <v>30</v>
      </c>
      <c r="K60" s="158">
        <f t="shared" si="42"/>
        <v>0</v>
      </c>
      <c r="L60" s="158">
        <f t="shared" si="42"/>
        <v>0</v>
      </c>
      <c r="M60" s="158">
        <f t="shared" si="42"/>
        <v>0</v>
      </c>
      <c r="N60" s="158">
        <f t="shared" si="42"/>
        <v>0</v>
      </c>
      <c r="O60" s="158">
        <f t="shared" si="42"/>
        <v>0</v>
      </c>
      <c r="P60" s="158">
        <f t="shared" si="42"/>
        <v>0</v>
      </c>
      <c r="Q60" s="158">
        <f t="shared" si="42"/>
        <v>164</v>
      </c>
      <c r="R60" s="158">
        <f t="shared" si="42"/>
        <v>342</v>
      </c>
      <c r="S60" s="116"/>
      <c r="T60" s="116"/>
    </row>
    <row r="61" spans="1:20" s="104" customFormat="1" ht="36" customHeight="1">
      <c r="A61" s="78" t="s">
        <v>36</v>
      </c>
      <c r="B61" s="102" t="s">
        <v>109</v>
      </c>
      <c r="C61" s="112" t="s">
        <v>62</v>
      </c>
      <c r="D61" s="28">
        <f t="shared" ref="D61:D63" si="43">E61+F61</f>
        <v>393</v>
      </c>
      <c r="E61" s="28">
        <v>131</v>
      </c>
      <c r="F61" s="28">
        <f>K61+L61+M61+N61+O61+P61+Q61+R61+S63+T63</f>
        <v>262</v>
      </c>
      <c r="G61" s="28">
        <f>F61-H61-I61-J61</f>
        <v>72</v>
      </c>
      <c r="H61" s="28">
        <v>0</v>
      </c>
      <c r="I61" s="28">
        <v>160</v>
      </c>
      <c r="J61" s="28">
        <v>30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164</v>
      </c>
      <c r="R61" s="79">
        <v>98</v>
      </c>
      <c r="S61" s="80"/>
      <c r="T61" s="80"/>
    </row>
    <row r="62" spans="1:20" s="90" customFormat="1" ht="15.95" customHeight="1">
      <c r="A62" s="78" t="s">
        <v>289</v>
      </c>
      <c r="B62" s="102" t="s">
        <v>231</v>
      </c>
      <c r="C62" s="109" t="s">
        <v>49</v>
      </c>
      <c r="D62" s="28">
        <f>E62+F62</f>
        <v>96</v>
      </c>
      <c r="E62" s="28">
        <v>32</v>
      </c>
      <c r="F62" s="28">
        <f>K62+L62+M62+N62+O62+P62+Q62+R62</f>
        <v>64</v>
      </c>
      <c r="G62" s="28">
        <f>F62-H62-I62-J62</f>
        <v>14</v>
      </c>
      <c r="H62" s="28">
        <v>0</v>
      </c>
      <c r="I62" s="28">
        <v>50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79">
        <v>64</v>
      </c>
      <c r="S62" s="80"/>
      <c r="T62" s="80"/>
    </row>
    <row r="63" spans="1:20" s="104" customFormat="1" ht="18" customHeight="1">
      <c r="A63" s="78" t="s">
        <v>80</v>
      </c>
      <c r="B63" s="102" t="s">
        <v>230</v>
      </c>
      <c r="C63" s="109" t="s">
        <v>49</v>
      </c>
      <c r="D63" s="28">
        <f t="shared" si="43"/>
        <v>180</v>
      </c>
      <c r="E63" s="28">
        <v>0</v>
      </c>
      <c r="F63" s="28">
        <f>K63+L63+M63+N63+O63+P63+Q63+R63</f>
        <v>180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162">
        <v>180</v>
      </c>
      <c r="S63" s="80"/>
      <c r="T63" s="80"/>
    </row>
    <row r="64" spans="1:20" s="106" customFormat="1" ht="36" customHeight="1">
      <c r="A64" s="155" t="s">
        <v>81</v>
      </c>
      <c r="B64" s="156" t="s">
        <v>110</v>
      </c>
      <c r="C64" s="157" t="s">
        <v>78</v>
      </c>
      <c r="D64" s="158">
        <f>SUM(D65:D68)</f>
        <v>579</v>
      </c>
      <c r="E64" s="158">
        <f>SUM(E65:E67)</f>
        <v>121</v>
      </c>
      <c r="F64" s="158">
        <f>SUM(F65:F68)</f>
        <v>458</v>
      </c>
      <c r="G64" s="158">
        <f>SUM(G65:G67)</f>
        <v>122</v>
      </c>
      <c r="H64" s="158">
        <f>SUM(H65:H67)</f>
        <v>0</v>
      </c>
      <c r="I64" s="158">
        <f>SUM(I65:I67)</f>
        <v>120</v>
      </c>
      <c r="J64" s="158">
        <f>SUM(J65:J67)</f>
        <v>0</v>
      </c>
      <c r="K64" s="158">
        <f t="shared" ref="K64:O64" si="44">SUM(K65:K68)</f>
        <v>0</v>
      </c>
      <c r="L64" s="158">
        <f t="shared" si="44"/>
        <v>0</v>
      </c>
      <c r="M64" s="158">
        <f t="shared" si="44"/>
        <v>0</v>
      </c>
      <c r="N64" s="158">
        <f t="shared" si="44"/>
        <v>100</v>
      </c>
      <c r="O64" s="158">
        <f t="shared" si="44"/>
        <v>358</v>
      </c>
      <c r="P64" s="158">
        <f t="shared" ref="P64:R64" si="45">SUM(P65:P68)</f>
        <v>0</v>
      </c>
      <c r="Q64" s="158">
        <f t="shared" si="45"/>
        <v>0</v>
      </c>
      <c r="R64" s="158">
        <f t="shared" si="45"/>
        <v>0</v>
      </c>
      <c r="S64" s="116"/>
      <c r="T64" s="116"/>
    </row>
    <row r="65" spans="1:21" s="104" customFormat="1" ht="18" customHeight="1">
      <c r="A65" s="78" t="s">
        <v>82</v>
      </c>
      <c r="B65" s="102" t="s">
        <v>111</v>
      </c>
      <c r="C65" s="112" t="s">
        <v>62</v>
      </c>
      <c r="D65" s="28">
        <f t="shared" ref="D65:D68" si="46">E65+F65</f>
        <v>288</v>
      </c>
      <c r="E65" s="28">
        <v>96</v>
      </c>
      <c r="F65" s="28">
        <f>K65+L65+M65+N65+O65+P65+Q65+R65</f>
        <v>192</v>
      </c>
      <c r="G65" s="28">
        <f>F65-H65-I65-J65</f>
        <v>72</v>
      </c>
      <c r="H65" s="28">
        <v>0</v>
      </c>
      <c r="I65" s="28">
        <v>120</v>
      </c>
      <c r="J65" s="28">
        <v>0</v>
      </c>
      <c r="K65" s="28">
        <v>0</v>
      </c>
      <c r="L65" s="28">
        <v>0</v>
      </c>
      <c r="M65" s="28">
        <v>0</v>
      </c>
      <c r="N65" s="28">
        <v>100</v>
      </c>
      <c r="O65" s="28">
        <v>92</v>
      </c>
      <c r="P65" s="28">
        <v>0</v>
      </c>
      <c r="Q65" s="28">
        <v>0</v>
      </c>
      <c r="R65" s="79">
        <v>0</v>
      </c>
      <c r="S65" s="114"/>
      <c r="T65" s="114"/>
    </row>
    <row r="66" spans="1:21" s="104" customFormat="1" ht="18" customHeight="1">
      <c r="A66" s="78" t="s">
        <v>225</v>
      </c>
      <c r="B66" s="102" t="s">
        <v>228</v>
      </c>
      <c r="C66" s="109" t="s">
        <v>49</v>
      </c>
      <c r="D66" s="28">
        <f>E66+F66</f>
        <v>75</v>
      </c>
      <c r="E66" s="28">
        <v>25</v>
      </c>
      <c r="F66" s="28">
        <f>K66+L66+M66+N66+O66+P66+Q66+R66</f>
        <v>50</v>
      </c>
      <c r="G66" s="28">
        <f>F66-H66-I66-J66</f>
        <v>50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50</v>
      </c>
      <c r="P66" s="28">
        <v>0</v>
      </c>
      <c r="Q66" s="28">
        <v>0</v>
      </c>
      <c r="R66" s="79">
        <v>0</v>
      </c>
      <c r="S66" s="80"/>
      <c r="T66" s="80"/>
    </row>
    <row r="67" spans="1:21" s="104" customFormat="1" ht="18" customHeight="1">
      <c r="A67" s="78" t="s">
        <v>112</v>
      </c>
      <c r="B67" s="102" t="s">
        <v>75</v>
      </c>
      <c r="C67" s="109" t="s">
        <v>245</v>
      </c>
      <c r="D67" s="28">
        <f t="shared" si="46"/>
        <v>36</v>
      </c>
      <c r="E67" s="28">
        <v>0</v>
      </c>
      <c r="F67" s="28">
        <f>K67+L67+M67+N67+O67+P67+Q67+R67+S67+T67</f>
        <v>36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161">
        <v>36</v>
      </c>
      <c r="P67" s="28">
        <v>0</v>
      </c>
      <c r="Q67" s="28">
        <v>0</v>
      </c>
      <c r="R67" s="79">
        <v>0</v>
      </c>
      <c r="S67" s="80"/>
      <c r="T67" s="80"/>
    </row>
    <row r="68" spans="1:21" s="104" customFormat="1" ht="18" customHeight="1">
      <c r="A68" s="78" t="s">
        <v>195</v>
      </c>
      <c r="B68" s="102" t="s">
        <v>230</v>
      </c>
      <c r="C68" s="109" t="s">
        <v>245</v>
      </c>
      <c r="D68" s="28">
        <f t="shared" si="46"/>
        <v>180</v>
      </c>
      <c r="E68" s="28">
        <v>0</v>
      </c>
      <c r="F68" s="28">
        <f>K68+L68+M68+N68+O68+P68+Q68+R68</f>
        <v>180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161">
        <v>180</v>
      </c>
      <c r="P68" s="28">
        <v>0</v>
      </c>
      <c r="Q68" s="28">
        <v>0</v>
      </c>
      <c r="R68" s="79">
        <v>0</v>
      </c>
      <c r="S68" s="80"/>
      <c r="T68" s="80"/>
    </row>
    <row r="69" spans="1:21" s="106" customFormat="1" ht="36" customHeight="1">
      <c r="A69" s="155" t="s">
        <v>83</v>
      </c>
      <c r="B69" s="156" t="s">
        <v>236</v>
      </c>
      <c r="C69" s="157" t="s">
        <v>78</v>
      </c>
      <c r="D69" s="158">
        <f t="shared" ref="D69:R69" si="47">SUM(D70:D72)</f>
        <v>420</v>
      </c>
      <c r="E69" s="158">
        <f t="shared" si="47"/>
        <v>80</v>
      </c>
      <c r="F69" s="158">
        <f t="shared" si="47"/>
        <v>340</v>
      </c>
      <c r="G69" s="158">
        <f t="shared" si="47"/>
        <v>70</v>
      </c>
      <c r="H69" s="158">
        <f t="shared" si="47"/>
        <v>0</v>
      </c>
      <c r="I69" s="158">
        <f t="shared" ref="I69" si="48">SUM(I70:I72)</f>
        <v>90</v>
      </c>
      <c r="J69" s="158">
        <f t="shared" si="47"/>
        <v>0</v>
      </c>
      <c r="K69" s="158">
        <f t="shared" si="47"/>
        <v>0</v>
      </c>
      <c r="L69" s="158">
        <f t="shared" si="47"/>
        <v>0</v>
      </c>
      <c r="M69" s="158">
        <f t="shared" si="47"/>
        <v>100</v>
      </c>
      <c r="N69" s="158">
        <f t="shared" si="47"/>
        <v>240</v>
      </c>
      <c r="O69" s="158">
        <f t="shared" si="47"/>
        <v>0</v>
      </c>
      <c r="P69" s="158">
        <f t="shared" si="47"/>
        <v>0</v>
      </c>
      <c r="Q69" s="158">
        <f t="shared" si="47"/>
        <v>0</v>
      </c>
      <c r="R69" s="159">
        <f t="shared" si="47"/>
        <v>0</v>
      </c>
      <c r="S69" s="85"/>
      <c r="T69" s="85"/>
    </row>
    <row r="70" spans="1:21" s="104" customFormat="1" ht="36" customHeight="1">
      <c r="A70" s="78" t="s">
        <v>84</v>
      </c>
      <c r="B70" s="102" t="s">
        <v>237</v>
      </c>
      <c r="C70" s="103" t="s">
        <v>62</v>
      </c>
      <c r="D70" s="28">
        <f t="shared" ref="D70:D72" si="49">E70+F70</f>
        <v>240</v>
      </c>
      <c r="E70" s="28">
        <v>80</v>
      </c>
      <c r="F70" s="28">
        <f>K70+L70+M70+N70+O70+P70+Q70+R70</f>
        <v>160</v>
      </c>
      <c r="G70" s="28">
        <f>F70-H70-I70-J70</f>
        <v>70</v>
      </c>
      <c r="H70" s="28">
        <v>0</v>
      </c>
      <c r="I70" s="28">
        <v>90</v>
      </c>
      <c r="J70" s="28">
        <v>0</v>
      </c>
      <c r="K70" s="28">
        <v>0</v>
      </c>
      <c r="L70" s="28">
        <v>0</v>
      </c>
      <c r="M70" s="28">
        <v>100</v>
      </c>
      <c r="N70" s="28">
        <v>60</v>
      </c>
      <c r="O70" s="28">
        <v>0</v>
      </c>
      <c r="P70" s="28">
        <v>0</v>
      </c>
      <c r="Q70" s="28">
        <v>0</v>
      </c>
      <c r="R70" s="79">
        <v>0</v>
      </c>
      <c r="S70" s="80"/>
      <c r="T70" s="80"/>
      <c r="U70" s="104" t="s">
        <v>77</v>
      </c>
    </row>
    <row r="71" spans="1:21" s="104" customFormat="1" ht="18" customHeight="1">
      <c r="A71" s="78" t="s">
        <v>197</v>
      </c>
      <c r="B71" s="102" t="s">
        <v>75</v>
      </c>
      <c r="C71" s="103" t="s">
        <v>223</v>
      </c>
      <c r="D71" s="28">
        <f t="shared" si="49"/>
        <v>36</v>
      </c>
      <c r="E71" s="28">
        <v>0</v>
      </c>
      <c r="F71" s="28">
        <f>K71+L71+M71+N71+O71+P71+Q71+R71</f>
        <v>36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161">
        <v>36</v>
      </c>
      <c r="O71" s="28">
        <v>0</v>
      </c>
      <c r="P71" s="28">
        <v>0</v>
      </c>
      <c r="Q71" s="28">
        <v>0</v>
      </c>
      <c r="R71" s="79">
        <v>0</v>
      </c>
      <c r="S71" s="80"/>
      <c r="T71" s="80"/>
    </row>
    <row r="72" spans="1:21" s="104" customFormat="1" ht="18" customHeight="1" thickBot="1">
      <c r="A72" s="78" t="s">
        <v>85</v>
      </c>
      <c r="B72" s="102" t="s">
        <v>230</v>
      </c>
      <c r="C72" s="103" t="s">
        <v>223</v>
      </c>
      <c r="D72" s="28">
        <f t="shared" si="49"/>
        <v>144</v>
      </c>
      <c r="E72" s="28">
        <v>0</v>
      </c>
      <c r="F72" s="28">
        <f>K72+L72+M72+N72+O72+P72+Q72+R72</f>
        <v>144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161">
        <v>144</v>
      </c>
      <c r="O72" s="28">
        <v>0</v>
      </c>
      <c r="P72" s="28">
        <v>0</v>
      </c>
      <c r="Q72" s="28">
        <v>0</v>
      </c>
      <c r="R72" s="79">
        <v>0</v>
      </c>
      <c r="S72" s="80"/>
      <c r="T72" s="80"/>
      <c r="U72" s="104">
        <f>SUM(D55,D59,D63,D67:D68,D71:D72,)/36</f>
        <v>25</v>
      </c>
    </row>
    <row r="73" spans="1:21" ht="18" customHeight="1" thickBot="1">
      <c r="A73" s="136" t="s">
        <v>43</v>
      </c>
      <c r="B73" s="137" t="s">
        <v>229</v>
      </c>
      <c r="C73" s="138" t="s">
        <v>49</v>
      </c>
      <c r="D73" s="139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40"/>
      <c r="R73" s="141" t="s">
        <v>113</v>
      </c>
      <c r="S73" s="44"/>
      <c r="T73" s="42"/>
    </row>
    <row r="74" spans="1:21" ht="18" customHeight="1" thickBot="1">
      <c r="A74" s="142" t="s">
        <v>44</v>
      </c>
      <c r="B74" s="143" t="s">
        <v>0</v>
      </c>
      <c r="C74" s="138"/>
      <c r="D74" s="144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38"/>
      <c r="Q74" s="140"/>
      <c r="R74" s="141" t="s">
        <v>114</v>
      </c>
      <c r="S74" s="44"/>
      <c r="T74" s="42"/>
    </row>
    <row r="75" spans="1:21" ht="16.5" thickBot="1">
      <c r="A75" s="72" t="s">
        <v>1</v>
      </c>
      <c r="B75" s="73"/>
      <c r="C75" s="12"/>
      <c r="D75" s="12">
        <f t="shared" ref="D75:R75" si="50">D7+D25+D31+D36</f>
        <v>7542</v>
      </c>
      <c r="E75" s="12">
        <f t="shared" si="50"/>
        <v>2214</v>
      </c>
      <c r="F75" s="12">
        <f t="shared" si="50"/>
        <v>5328</v>
      </c>
      <c r="G75" s="12">
        <f t="shared" si="50"/>
        <v>2015</v>
      </c>
      <c r="H75" s="12">
        <f t="shared" si="50"/>
        <v>112</v>
      </c>
      <c r="I75" s="12">
        <f t="shared" si="50"/>
        <v>2211</v>
      </c>
      <c r="J75" s="12">
        <f t="shared" si="50"/>
        <v>240</v>
      </c>
      <c r="K75" s="12">
        <f t="shared" si="50"/>
        <v>612</v>
      </c>
      <c r="L75" s="12">
        <f t="shared" si="50"/>
        <v>792</v>
      </c>
      <c r="M75" s="12">
        <f t="shared" si="50"/>
        <v>576</v>
      </c>
      <c r="N75" s="12">
        <f t="shared" si="50"/>
        <v>828</v>
      </c>
      <c r="O75" s="12">
        <f t="shared" si="50"/>
        <v>576</v>
      </c>
      <c r="P75" s="12">
        <f t="shared" si="50"/>
        <v>828</v>
      </c>
      <c r="Q75" s="12">
        <f t="shared" si="50"/>
        <v>612</v>
      </c>
      <c r="R75" s="34">
        <f t="shared" si="50"/>
        <v>504</v>
      </c>
      <c r="S75" s="43"/>
      <c r="T75" s="43"/>
      <c r="U75">
        <f>SUM(K75:R75)</f>
        <v>5328</v>
      </c>
    </row>
    <row r="76" spans="1:21" ht="30" customHeight="1">
      <c r="A76" s="220" t="s">
        <v>274</v>
      </c>
      <c r="B76" s="221"/>
      <c r="C76" s="221"/>
      <c r="D76" s="221"/>
      <c r="E76" s="222"/>
      <c r="F76" s="181" t="s">
        <v>1</v>
      </c>
      <c r="G76" s="196" t="s">
        <v>221</v>
      </c>
      <c r="H76" s="196"/>
      <c r="I76" s="196"/>
      <c r="J76" s="196"/>
      <c r="K76" s="74">
        <f>SUM(K9:K20,K22:K24)</f>
        <v>612</v>
      </c>
      <c r="L76" s="74">
        <f>SUM(L9:L20,L22:L24)</f>
        <v>792</v>
      </c>
      <c r="M76" s="74">
        <f>SUM(M26:M30,M32:M35,M38:M49,M52:M53,M57:M58,M61:M62,M65:M66,M70)</f>
        <v>576</v>
      </c>
      <c r="N76" s="74">
        <f>SUM(N26:N30,N32:N35,N38:N49,N52:N53,N57:N58,N61:N62,N65:N66,N70)</f>
        <v>648</v>
      </c>
      <c r="O76" s="74">
        <f>SUM(O26:O30,O32:O35,O38:O49,O52:O53,O57:O58,O61:O62,O65:O66,O70)</f>
        <v>360</v>
      </c>
      <c r="P76" s="74">
        <f>SUM(P26:P30,P32:P35,P38:P49,P52:P54,P57:P58,P61:P62,P65:P66,P70)</f>
        <v>684</v>
      </c>
      <c r="Q76" s="74">
        <f>SUM(Q26:Q30,Q32:Q35,Q38:Q49,Q52:Q53,Q57:Q58,Q61:Q62,Q65:Q66,Q70)</f>
        <v>432</v>
      </c>
      <c r="R76" s="74">
        <f>SUM(R26:R30,R32:R35,R38:R49,R52:R53,R57:R58,R61:R62,R65:R66,R70)</f>
        <v>324</v>
      </c>
      <c r="S76" s="39"/>
      <c r="T76" s="39"/>
    </row>
    <row r="77" spans="1:21" ht="15" customHeight="1">
      <c r="A77" s="223" t="s">
        <v>0</v>
      </c>
      <c r="B77" s="224"/>
      <c r="C77" s="224"/>
      <c r="D77" s="224"/>
      <c r="E77" s="225"/>
      <c r="F77" s="182"/>
      <c r="G77" s="197" t="s">
        <v>37</v>
      </c>
      <c r="H77" s="197"/>
      <c r="I77" s="197"/>
      <c r="J77" s="197"/>
      <c r="K77" s="84">
        <f t="shared" ref="K77:L77" si="51">SUM(K67,K71)</f>
        <v>0</v>
      </c>
      <c r="L77" s="84">
        <f t="shared" si="51"/>
        <v>0</v>
      </c>
      <c r="M77" s="83">
        <f>SUM(M67,M71)</f>
        <v>0</v>
      </c>
      <c r="N77" s="83">
        <f t="shared" ref="N77:R77" si="52">SUM(N67,N71)</f>
        <v>36</v>
      </c>
      <c r="O77" s="83">
        <f t="shared" si="52"/>
        <v>36</v>
      </c>
      <c r="P77" s="83">
        <f t="shared" si="52"/>
        <v>0</v>
      </c>
      <c r="Q77" s="83">
        <f t="shared" si="52"/>
        <v>0</v>
      </c>
      <c r="R77" s="83">
        <f t="shared" si="52"/>
        <v>0</v>
      </c>
      <c r="S77" s="39"/>
      <c r="T77" s="39"/>
    </row>
    <row r="78" spans="1:21" ht="30" customHeight="1">
      <c r="A78" s="226" t="s">
        <v>68</v>
      </c>
      <c r="B78" s="227"/>
      <c r="C78" s="227"/>
      <c r="D78" s="227"/>
      <c r="E78" s="228"/>
      <c r="F78" s="182"/>
      <c r="G78" s="197" t="s">
        <v>87</v>
      </c>
      <c r="H78" s="197"/>
      <c r="I78" s="197"/>
      <c r="J78" s="197"/>
      <c r="K78" s="118">
        <f t="shared" ref="K78:R78" si="53">SUM(K55,K59,K63,K68,K72)</f>
        <v>0</v>
      </c>
      <c r="L78" s="118">
        <f t="shared" si="53"/>
        <v>0</v>
      </c>
      <c r="M78" s="83">
        <f t="shared" si="53"/>
        <v>0</v>
      </c>
      <c r="N78" s="83">
        <f t="shared" si="53"/>
        <v>144</v>
      </c>
      <c r="O78" s="83">
        <f t="shared" si="53"/>
        <v>180</v>
      </c>
      <c r="P78" s="83">
        <f t="shared" si="53"/>
        <v>144</v>
      </c>
      <c r="Q78" s="83">
        <f t="shared" si="53"/>
        <v>180</v>
      </c>
      <c r="R78" s="83">
        <f t="shared" si="53"/>
        <v>180</v>
      </c>
      <c r="S78" s="40"/>
      <c r="T78" s="40"/>
      <c r="U78" t="s">
        <v>214</v>
      </c>
    </row>
    <row r="79" spans="1:21" ht="15" customHeight="1">
      <c r="A79" s="229" t="s">
        <v>275</v>
      </c>
      <c r="B79" s="230"/>
      <c r="C79" s="230"/>
      <c r="D79" s="230"/>
      <c r="E79" s="231"/>
      <c r="F79" s="182"/>
      <c r="G79" s="195" t="s">
        <v>38</v>
      </c>
      <c r="H79" s="195"/>
      <c r="I79" s="195"/>
      <c r="J79" s="195"/>
      <c r="K79" s="89">
        <v>0</v>
      </c>
      <c r="L79" s="89">
        <v>3</v>
      </c>
      <c r="M79" s="89">
        <v>1</v>
      </c>
      <c r="N79" s="89">
        <v>3</v>
      </c>
      <c r="O79" s="89">
        <v>1</v>
      </c>
      <c r="P79" s="89">
        <v>3</v>
      </c>
      <c r="Q79" s="89">
        <v>1</v>
      </c>
      <c r="R79" s="89">
        <v>2</v>
      </c>
      <c r="S79" s="39"/>
      <c r="T79" s="39"/>
      <c r="U79">
        <f>SUM(K76:R76)/36</f>
        <v>123</v>
      </c>
    </row>
    <row r="80" spans="1:21" ht="15" customHeight="1">
      <c r="A80" s="229" t="s">
        <v>276</v>
      </c>
      <c r="B80" s="230"/>
      <c r="C80" s="230"/>
      <c r="D80" s="230"/>
      <c r="E80" s="231"/>
      <c r="F80" s="182"/>
      <c r="G80" s="195" t="s">
        <v>39</v>
      </c>
      <c r="H80" s="195"/>
      <c r="I80" s="195"/>
      <c r="J80" s="195"/>
      <c r="K80" s="89">
        <v>3</v>
      </c>
      <c r="L80" s="89">
        <v>8</v>
      </c>
      <c r="M80" s="89">
        <v>4</v>
      </c>
      <c r="N80" s="89">
        <v>6</v>
      </c>
      <c r="O80" s="89">
        <v>5</v>
      </c>
      <c r="P80" s="89">
        <v>5</v>
      </c>
      <c r="Q80" s="89">
        <v>4</v>
      </c>
      <c r="R80" s="89">
        <v>6</v>
      </c>
      <c r="S80" s="39"/>
      <c r="T80" s="39"/>
      <c r="U80">
        <f>SUM(K77:R77)/36</f>
        <v>2</v>
      </c>
    </row>
    <row r="81" spans="1:21" ht="15" customHeight="1" thickBot="1">
      <c r="A81" s="218" t="s">
        <v>277</v>
      </c>
      <c r="B81" s="219"/>
      <c r="C81" s="219"/>
      <c r="D81" s="219"/>
      <c r="E81" s="219"/>
      <c r="F81" s="182"/>
      <c r="G81" s="195" t="s">
        <v>40</v>
      </c>
      <c r="H81" s="195"/>
      <c r="I81" s="195"/>
      <c r="J81" s="195"/>
      <c r="K81" s="89">
        <v>1</v>
      </c>
      <c r="L81" s="89">
        <v>0</v>
      </c>
      <c r="M81" s="89">
        <v>0</v>
      </c>
      <c r="N81" s="89">
        <v>1</v>
      </c>
      <c r="O81" s="89">
        <v>0</v>
      </c>
      <c r="P81" s="89">
        <v>1</v>
      </c>
      <c r="Q81" s="89">
        <v>0</v>
      </c>
      <c r="R81" s="89">
        <v>0</v>
      </c>
      <c r="S81" s="39"/>
      <c r="T81" s="39"/>
      <c r="U81">
        <f>SUM(K78:R78)/36</f>
        <v>23</v>
      </c>
    </row>
    <row r="82" spans="1:21">
      <c r="Q82" s="90"/>
      <c r="R82" s="90"/>
      <c r="S82" s="35"/>
      <c r="T82" s="45"/>
      <c r="U82" t="s">
        <v>222</v>
      </c>
    </row>
    <row r="83" spans="1:21">
      <c r="S83" s="45"/>
      <c r="T83" s="45"/>
      <c r="U83" s="75">
        <f>(H75+I75+J75+1044)/(F75+1044)</f>
        <v>0.56607030759573129</v>
      </c>
    </row>
    <row r="84" spans="1:21">
      <c r="S84" s="46"/>
      <c r="T84" s="45"/>
    </row>
    <row r="90" spans="1:21">
      <c r="K90" s="198"/>
      <c r="L90" s="198"/>
      <c r="M90" s="198"/>
      <c r="N90" s="198"/>
      <c r="O90" s="198"/>
      <c r="P90" s="198"/>
      <c r="Q90" s="198"/>
      <c r="R90" s="198"/>
    </row>
    <row r="92" spans="1:21">
      <c r="M92" s="194"/>
      <c r="N92" s="194"/>
      <c r="O92" s="194"/>
      <c r="P92" s="194"/>
      <c r="Q92" s="194"/>
      <c r="R92" s="194"/>
    </row>
  </sheetData>
  <sheetProtection password="CE20" sheet="1" objects="1" scenarios="1" selectLockedCells="1" selectUnlockedCells="1"/>
  <mergeCells count="51">
    <mergeCell ref="U29:V29"/>
    <mergeCell ref="A81:E81"/>
    <mergeCell ref="A76:E76"/>
    <mergeCell ref="A77:E77"/>
    <mergeCell ref="A78:E78"/>
    <mergeCell ref="A79:E79"/>
    <mergeCell ref="A80:E80"/>
    <mergeCell ref="A1:R1"/>
    <mergeCell ref="Q4:Q5"/>
    <mergeCell ref="R4:R5"/>
    <mergeCell ref="O3:P3"/>
    <mergeCell ref="Q3:R3"/>
    <mergeCell ref="P4:P5"/>
    <mergeCell ref="F4:F5"/>
    <mergeCell ref="M4:M5"/>
    <mergeCell ref="K3:L3"/>
    <mergeCell ref="L4:L5"/>
    <mergeCell ref="M3:N3"/>
    <mergeCell ref="G4:J4"/>
    <mergeCell ref="A2:A5"/>
    <mergeCell ref="B2:B5"/>
    <mergeCell ref="C2:C5"/>
    <mergeCell ref="D3:D5"/>
    <mergeCell ref="K4:K5"/>
    <mergeCell ref="M92:R92"/>
    <mergeCell ref="G81:J81"/>
    <mergeCell ref="G76:J76"/>
    <mergeCell ref="G77:J77"/>
    <mergeCell ref="Q90:R90"/>
    <mergeCell ref="G79:J79"/>
    <mergeCell ref="G80:J80"/>
    <mergeCell ref="M90:N90"/>
    <mergeCell ref="K90:L90"/>
    <mergeCell ref="O90:P90"/>
    <mergeCell ref="G78:J78"/>
    <mergeCell ref="E3:E5"/>
    <mergeCell ref="K2:R2"/>
    <mergeCell ref="N4:N5"/>
    <mergeCell ref="F76:F81"/>
    <mergeCell ref="U21:V21"/>
    <mergeCell ref="U8:V8"/>
    <mergeCell ref="D2:J2"/>
    <mergeCell ref="F3:J3"/>
    <mergeCell ref="U25:V25"/>
    <mergeCell ref="U27:V27"/>
    <mergeCell ref="U30:V30"/>
    <mergeCell ref="S3:T3"/>
    <mergeCell ref="S4:S5"/>
    <mergeCell ref="T4:T5"/>
    <mergeCell ref="U7:V7"/>
    <mergeCell ref="O4:O5"/>
  </mergeCells>
  <phoneticPr fontId="2" type="noConversion"/>
  <conditionalFormatting sqref="U26:W26 U28:X28">
    <cfRule type="cellIs" dxfId="3" priority="7" stopIfTrue="1" operator="notEqual">
      <formula>36</formula>
    </cfRule>
  </conditionalFormatting>
  <conditionalFormatting sqref="F75">
    <cfRule type="cellIs" dxfId="2" priority="5" operator="notEqual">
      <formula>5328</formula>
    </cfRule>
  </conditionalFormatting>
  <conditionalFormatting sqref="D75">
    <cfRule type="cellIs" dxfId="1" priority="2" operator="notEqual">
      <formula>7542</formula>
    </cfRule>
  </conditionalFormatting>
  <conditionalFormatting sqref="U83">
    <cfRule type="cellIs" dxfId="0" priority="1" operator="notBetween">
      <formula>0.5</formula>
      <formula>0.6</formula>
    </cfRule>
  </conditionalFormatting>
  <printOptions horizontalCentered="1"/>
  <pageMargins left="0.19685039370078741" right="0.19685039370078741" top="0.19685039370078741" bottom="0.19685039370078741" header="0" footer="0"/>
  <pageSetup paperSize="9" scale="58" fitToHeight="2" orientation="landscape" horizontalDpi="4294967294" r:id="rId1"/>
  <headerFooter alignWithMargins="0"/>
  <rowBreaks count="2" manualBreakCount="2">
    <brk id="30" min="1" max="17" man="1"/>
    <brk id="55" min="1" max="17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5" zoomScaleNormal="75" workbookViewId="0">
      <selection activeCell="A2" sqref="A2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86" t="s">
        <v>115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 t="s">
        <v>116</v>
      </c>
      <c r="BC1" s="286"/>
      <c r="BD1" s="286"/>
      <c r="BE1" s="286"/>
      <c r="BF1" s="286"/>
      <c r="BG1" s="286"/>
      <c r="BH1" s="286"/>
      <c r="BI1" s="286"/>
      <c r="BJ1" s="286"/>
      <c r="BK1" s="286"/>
      <c r="BL1" s="286"/>
    </row>
    <row r="2" spans="1:64">
      <c r="A2" s="48"/>
      <c r="B2" s="48"/>
      <c r="C2" s="48"/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>
      <c r="A3" s="48"/>
      <c r="B3" s="48"/>
      <c r="C3" s="48"/>
      <c r="D3" s="48"/>
      <c r="E3" s="48"/>
      <c r="F3" s="49"/>
      <c r="G3" s="50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9.950000000000003" customHeight="1">
      <c r="A4" s="287" t="s">
        <v>117</v>
      </c>
      <c r="B4" s="273" t="s">
        <v>118</v>
      </c>
      <c r="C4" s="290"/>
      <c r="D4" s="290"/>
      <c r="E4" s="291"/>
      <c r="F4" s="261" t="s">
        <v>119</v>
      </c>
      <c r="G4" s="284" t="s">
        <v>120</v>
      </c>
      <c r="H4" s="284"/>
      <c r="I4" s="284"/>
      <c r="J4" s="261" t="s">
        <v>121</v>
      </c>
      <c r="K4" s="284" t="s">
        <v>122</v>
      </c>
      <c r="L4" s="284"/>
      <c r="M4" s="284"/>
      <c r="N4" s="261" t="s">
        <v>123</v>
      </c>
      <c r="O4" s="284" t="s">
        <v>124</v>
      </c>
      <c r="P4" s="284"/>
      <c r="Q4" s="284"/>
      <c r="R4" s="284"/>
      <c r="S4" s="261" t="s">
        <v>125</v>
      </c>
      <c r="T4" s="284" t="s">
        <v>126</v>
      </c>
      <c r="U4" s="284"/>
      <c r="V4" s="284"/>
      <c r="W4" s="261" t="s">
        <v>127</v>
      </c>
      <c r="X4" s="284" t="s">
        <v>128</v>
      </c>
      <c r="Y4" s="284"/>
      <c r="Z4" s="284"/>
      <c r="AA4" s="261" t="s">
        <v>129</v>
      </c>
      <c r="AB4" s="284" t="s">
        <v>130</v>
      </c>
      <c r="AC4" s="284"/>
      <c r="AD4" s="284"/>
      <c r="AE4" s="284"/>
      <c r="AF4" s="261" t="s">
        <v>131</v>
      </c>
      <c r="AG4" s="284" t="s">
        <v>132</v>
      </c>
      <c r="AH4" s="284"/>
      <c r="AI4" s="284"/>
      <c r="AJ4" s="261" t="s">
        <v>133</v>
      </c>
      <c r="AK4" s="273" t="s">
        <v>134</v>
      </c>
      <c r="AL4" s="274"/>
      <c r="AM4" s="274"/>
      <c r="AN4" s="285"/>
      <c r="AO4" s="284" t="s">
        <v>135</v>
      </c>
      <c r="AP4" s="284"/>
      <c r="AQ4" s="284"/>
      <c r="AR4" s="284"/>
      <c r="AS4" s="261" t="s">
        <v>136</v>
      </c>
      <c r="AT4" s="273" t="s">
        <v>137</v>
      </c>
      <c r="AU4" s="274"/>
      <c r="AV4" s="274"/>
      <c r="AW4" s="261" t="s">
        <v>138</v>
      </c>
      <c r="AX4" s="273" t="s">
        <v>139</v>
      </c>
      <c r="AY4" s="274"/>
      <c r="AZ4" s="274"/>
      <c r="BA4" s="274"/>
      <c r="BB4" s="276" t="s">
        <v>117</v>
      </c>
      <c r="BC4" s="278" t="s">
        <v>140</v>
      </c>
      <c r="BD4" s="279"/>
      <c r="BE4" s="282" t="s">
        <v>141</v>
      </c>
      <c r="BF4" s="283"/>
      <c r="BG4" s="283"/>
      <c r="BH4" s="283"/>
      <c r="BI4" s="263" t="s">
        <v>142</v>
      </c>
      <c r="BJ4" s="266" t="s">
        <v>143</v>
      </c>
      <c r="BK4" s="269" t="s">
        <v>144</v>
      </c>
      <c r="BL4" s="269" t="s">
        <v>145</v>
      </c>
    </row>
    <row r="5" spans="1:64" ht="30" customHeight="1">
      <c r="A5" s="288"/>
      <c r="B5" s="261" t="s">
        <v>146</v>
      </c>
      <c r="C5" s="261" t="s">
        <v>147</v>
      </c>
      <c r="D5" s="261" t="s">
        <v>148</v>
      </c>
      <c r="E5" s="261" t="s">
        <v>149</v>
      </c>
      <c r="F5" s="275"/>
      <c r="G5" s="261" t="s">
        <v>150</v>
      </c>
      <c r="H5" s="261" t="s">
        <v>151</v>
      </c>
      <c r="I5" s="261" t="s">
        <v>152</v>
      </c>
      <c r="J5" s="275"/>
      <c r="K5" s="261" t="s">
        <v>153</v>
      </c>
      <c r="L5" s="261" t="s">
        <v>154</v>
      </c>
      <c r="M5" s="261" t="s">
        <v>155</v>
      </c>
      <c r="N5" s="275"/>
      <c r="O5" s="261" t="s">
        <v>146</v>
      </c>
      <c r="P5" s="261" t="s">
        <v>147</v>
      </c>
      <c r="Q5" s="261" t="s">
        <v>148</v>
      </c>
      <c r="R5" s="261" t="s">
        <v>149</v>
      </c>
      <c r="S5" s="275"/>
      <c r="T5" s="261" t="s">
        <v>156</v>
      </c>
      <c r="U5" s="261" t="s">
        <v>157</v>
      </c>
      <c r="V5" s="261" t="s">
        <v>158</v>
      </c>
      <c r="W5" s="275"/>
      <c r="X5" s="261" t="s">
        <v>159</v>
      </c>
      <c r="Y5" s="261" t="s">
        <v>160</v>
      </c>
      <c r="Z5" s="261" t="s">
        <v>161</v>
      </c>
      <c r="AA5" s="275"/>
      <c r="AB5" s="261" t="s">
        <v>159</v>
      </c>
      <c r="AC5" s="261" t="s">
        <v>160</v>
      </c>
      <c r="AD5" s="261" t="s">
        <v>161</v>
      </c>
      <c r="AE5" s="261" t="s">
        <v>162</v>
      </c>
      <c r="AF5" s="275"/>
      <c r="AG5" s="261" t="s">
        <v>150</v>
      </c>
      <c r="AH5" s="261" t="s">
        <v>151</v>
      </c>
      <c r="AI5" s="261" t="s">
        <v>152</v>
      </c>
      <c r="AJ5" s="275"/>
      <c r="AK5" s="261" t="s">
        <v>163</v>
      </c>
      <c r="AL5" s="261" t="s">
        <v>164</v>
      </c>
      <c r="AM5" s="261" t="s">
        <v>165</v>
      </c>
      <c r="AN5" s="261" t="s">
        <v>166</v>
      </c>
      <c r="AO5" s="261" t="s">
        <v>146</v>
      </c>
      <c r="AP5" s="261" t="s">
        <v>147</v>
      </c>
      <c r="AQ5" s="261" t="s">
        <v>148</v>
      </c>
      <c r="AR5" s="261" t="s">
        <v>149</v>
      </c>
      <c r="AS5" s="275"/>
      <c r="AT5" s="261" t="s">
        <v>150</v>
      </c>
      <c r="AU5" s="261" t="s">
        <v>151</v>
      </c>
      <c r="AV5" s="261" t="s">
        <v>152</v>
      </c>
      <c r="AW5" s="275"/>
      <c r="AX5" s="261" t="s">
        <v>167</v>
      </c>
      <c r="AY5" s="261" t="s">
        <v>168</v>
      </c>
      <c r="AZ5" s="261" t="s">
        <v>169</v>
      </c>
      <c r="BA5" s="261" t="s">
        <v>170</v>
      </c>
      <c r="BB5" s="277"/>
      <c r="BC5" s="280"/>
      <c r="BD5" s="281"/>
      <c r="BE5" s="270" t="s">
        <v>171</v>
      </c>
      <c r="BF5" s="256" t="s">
        <v>172</v>
      </c>
      <c r="BG5" s="256"/>
      <c r="BH5" s="257" t="s">
        <v>173</v>
      </c>
      <c r="BI5" s="264"/>
      <c r="BJ5" s="267"/>
      <c r="BK5" s="269"/>
      <c r="BL5" s="269"/>
    </row>
    <row r="6" spans="1:64" ht="57.95" customHeight="1">
      <c r="A6" s="28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77"/>
      <c r="BC6" s="258" t="s">
        <v>174</v>
      </c>
      <c r="BD6" s="259"/>
      <c r="BE6" s="271"/>
      <c r="BF6" s="260" t="s">
        <v>175</v>
      </c>
      <c r="BG6" s="260" t="s">
        <v>176</v>
      </c>
      <c r="BH6" s="257"/>
      <c r="BI6" s="264"/>
      <c r="BJ6" s="267"/>
      <c r="BK6" s="269"/>
      <c r="BL6" s="269"/>
    </row>
    <row r="7" spans="1:64" ht="23.1" customHeight="1">
      <c r="A7" s="289"/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1">
        <v>17</v>
      </c>
      <c r="S7" s="51">
        <v>18</v>
      </c>
      <c r="T7" s="51">
        <v>19</v>
      </c>
      <c r="U7" s="51">
        <v>20</v>
      </c>
      <c r="V7" s="51">
        <v>21</v>
      </c>
      <c r="W7" s="51">
        <v>22</v>
      </c>
      <c r="X7" s="51">
        <v>23</v>
      </c>
      <c r="Y7" s="51">
        <v>24</v>
      </c>
      <c r="Z7" s="51">
        <v>25</v>
      </c>
      <c r="AA7" s="51">
        <v>26</v>
      </c>
      <c r="AB7" s="51">
        <v>27</v>
      </c>
      <c r="AC7" s="51">
        <v>28</v>
      </c>
      <c r="AD7" s="51">
        <v>29</v>
      </c>
      <c r="AE7" s="51">
        <v>30</v>
      </c>
      <c r="AF7" s="51">
        <v>31</v>
      </c>
      <c r="AG7" s="51">
        <v>32</v>
      </c>
      <c r="AH7" s="51">
        <v>33</v>
      </c>
      <c r="AI7" s="51">
        <v>34</v>
      </c>
      <c r="AJ7" s="51">
        <v>35</v>
      </c>
      <c r="AK7" s="51">
        <v>36</v>
      </c>
      <c r="AL7" s="51">
        <v>37</v>
      </c>
      <c r="AM7" s="51">
        <v>38</v>
      </c>
      <c r="AN7" s="51">
        <v>39</v>
      </c>
      <c r="AO7" s="51">
        <v>40</v>
      </c>
      <c r="AP7" s="51">
        <v>41</v>
      </c>
      <c r="AQ7" s="51">
        <v>42</v>
      </c>
      <c r="AR7" s="51">
        <v>43</v>
      </c>
      <c r="AS7" s="51">
        <v>44</v>
      </c>
      <c r="AT7" s="51">
        <v>45</v>
      </c>
      <c r="AU7" s="51">
        <v>46</v>
      </c>
      <c r="AV7" s="51">
        <v>47</v>
      </c>
      <c r="AW7" s="51">
        <v>48</v>
      </c>
      <c r="AX7" s="51">
        <v>49</v>
      </c>
      <c r="AY7" s="51">
        <v>50</v>
      </c>
      <c r="AZ7" s="51">
        <v>51</v>
      </c>
      <c r="BA7" s="52">
        <v>52</v>
      </c>
      <c r="BB7" s="277"/>
      <c r="BC7" s="53" t="s">
        <v>177</v>
      </c>
      <c r="BD7" s="54" t="s">
        <v>178</v>
      </c>
      <c r="BE7" s="272"/>
      <c r="BF7" s="260"/>
      <c r="BG7" s="260"/>
      <c r="BH7" s="257"/>
      <c r="BI7" s="265"/>
      <c r="BJ7" s="268"/>
      <c r="BK7" s="269"/>
      <c r="BL7" s="269"/>
    </row>
    <row r="8" spans="1:64">
      <c r="A8" s="250" t="s">
        <v>179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 t="s">
        <v>189</v>
      </c>
      <c r="T8" s="236" t="s">
        <v>189</v>
      </c>
      <c r="U8" s="236"/>
      <c r="V8" s="254"/>
      <c r="W8" s="254"/>
      <c r="X8" s="236"/>
      <c r="Y8" s="236"/>
      <c r="Z8" s="236"/>
      <c r="AA8" s="254"/>
      <c r="AB8" s="254"/>
      <c r="AC8" s="254"/>
      <c r="AD8" s="236"/>
      <c r="AE8" s="236"/>
      <c r="AF8" s="236"/>
      <c r="AG8" s="236"/>
      <c r="AH8" s="236"/>
      <c r="AI8" s="254"/>
      <c r="AJ8" s="236"/>
      <c r="AK8" s="254"/>
      <c r="AL8" s="254"/>
      <c r="AM8" s="254"/>
      <c r="AN8" s="254"/>
      <c r="AO8" s="236"/>
      <c r="AP8" s="236"/>
      <c r="AQ8" s="252" t="s">
        <v>185</v>
      </c>
      <c r="AR8" s="252" t="s">
        <v>185</v>
      </c>
      <c r="AS8" s="236" t="s">
        <v>189</v>
      </c>
      <c r="AT8" s="252" t="s">
        <v>189</v>
      </c>
      <c r="AU8" s="252" t="s">
        <v>189</v>
      </c>
      <c r="AV8" s="252" t="s">
        <v>189</v>
      </c>
      <c r="AW8" s="252" t="s">
        <v>189</v>
      </c>
      <c r="AX8" s="252" t="s">
        <v>189</v>
      </c>
      <c r="AY8" s="252" t="s">
        <v>189</v>
      </c>
      <c r="AZ8" s="252" t="s">
        <v>189</v>
      </c>
      <c r="BA8" s="252" t="s">
        <v>189</v>
      </c>
      <c r="BB8" s="250" t="s">
        <v>179</v>
      </c>
      <c r="BC8" s="248">
        <v>39</v>
      </c>
      <c r="BD8" s="240">
        <f>BC8*36</f>
        <v>1404</v>
      </c>
      <c r="BE8" s="248">
        <v>0</v>
      </c>
      <c r="BF8" s="240">
        <v>0</v>
      </c>
      <c r="BG8" s="240">
        <v>0</v>
      </c>
      <c r="BH8" s="240">
        <v>0</v>
      </c>
      <c r="BI8" s="240">
        <v>2</v>
      </c>
      <c r="BJ8" s="240">
        <v>0</v>
      </c>
      <c r="BK8" s="240">
        <v>11</v>
      </c>
      <c r="BL8" s="245">
        <f>SUM(BC8,BE8:BK9)</f>
        <v>52</v>
      </c>
    </row>
    <row r="9" spans="1:64">
      <c r="A9" s="251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53"/>
      <c r="W9" s="253"/>
      <c r="X9" s="237"/>
      <c r="Y9" s="237"/>
      <c r="Z9" s="237"/>
      <c r="AA9" s="253"/>
      <c r="AB9" s="253"/>
      <c r="AC9" s="253"/>
      <c r="AD9" s="237"/>
      <c r="AE9" s="237"/>
      <c r="AF9" s="237"/>
      <c r="AG9" s="237"/>
      <c r="AH9" s="237"/>
      <c r="AI9" s="253"/>
      <c r="AJ9" s="237"/>
      <c r="AK9" s="253"/>
      <c r="AL9" s="253"/>
      <c r="AM9" s="253"/>
      <c r="AN9" s="253"/>
      <c r="AO9" s="237"/>
      <c r="AP9" s="237"/>
      <c r="AQ9" s="255"/>
      <c r="AR9" s="255"/>
      <c r="AS9" s="237"/>
      <c r="AT9" s="253"/>
      <c r="AU9" s="253"/>
      <c r="AV9" s="253"/>
      <c r="AW9" s="253"/>
      <c r="AX9" s="253"/>
      <c r="AY9" s="253"/>
      <c r="AZ9" s="253"/>
      <c r="BA9" s="253"/>
      <c r="BB9" s="251"/>
      <c r="BC9" s="249"/>
      <c r="BD9" s="241"/>
      <c r="BE9" s="249"/>
      <c r="BF9" s="241"/>
      <c r="BG9" s="241"/>
      <c r="BH9" s="241"/>
      <c r="BI9" s="241"/>
      <c r="BJ9" s="241"/>
      <c r="BK9" s="241"/>
      <c r="BL9" s="246"/>
    </row>
    <row r="10" spans="1:64">
      <c r="A10" s="250" t="s">
        <v>180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119"/>
      <c r="S10" s="236" t="s">
        <v>189</v>
      </c>
      <c r="T10" s="236" t="s">
        <v>189</v>
      </c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119"/>
      <c r="AM10" s="236" t="s">
        <v>185</v>
      </c>
      <c r="AN10" s="236" t="s">
        <v>187</v>
      </c>
      <c r="AO10" s="252" t="s">
        <v>209</v>
      </c>
      <c r="AP10" s="252" t="s">
        <v>209</v>
      </c>
      <c r="AQ10" s="252" t="s">
        <v>209</v>
      </c>
      <c r="AR10" s="252" t="s">
        <v>209</v>
      </c>
      <c r="AS10" s="236" t="s">
        <v>189</v>
      </c>
      <c r="AT10" s="252" t="s">
        <v>189</v>
      </c>
      <c r="AU10" s="252" t="s">
        <v>189</v>
      </c>
      <c r="AV10" s="252" t="s">
        <v>189</v>
      </c>
      <c r="AW10" s="252" t="s">
        <v>189</v>
      </c>
      <c r="AX10" s="252" t="s">
        <v>189</v>
      </c>
      <c r="AY10" s="252" t="s">
        <v>189</v>
      </c>
      <c r="AZ10" s="252" t="s">
        <v>189</v>
      </c>
      <c r="BA10" s="252" t="s">
        <v>189</v>
      </c>
      <c r="BB10" s="250" t="s">
        <v>180</v>
      </c>
      <c r="BC10" s="248">
        <v>34</v>
      </c>
      <c r="BD10" s="240">
        <f t="shared" ref="BD10" si="0">BC10*36</f>
        <v>1224</v>
      </c>
      <c r="BE10" s="240">
        <v>1</v>
      </c>
      <c r="BF10" s="240">
        <v>4</v>
      </c>
      <c r="BG10" s="240">
        <v>0</v>
      </c>
      <c r="BH10" s="240">
        <v>0</v>
      </c>
      <c r="BI10" s="240">
        <v>2</v>
      </c>
      <c r="BJ10" s="240">
        <v>0</v>
      </c>
      <c r="BK10" s="240">
        <v>11</v>
      </c>
      <c r="BL10" s="245">
        <f>SUM(BC10,BE10:BK11)</f>
        <v>52</v>
      </c>
    </row>
    <row r="11" spans="1:64">
      <c r="A11" s="251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44"/>
      <c r="P11" s="244"/>
      <c r="Q11" s="244"/>
      <c r="R11" s="120" t="s">
        <v>185</v>
      </c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120" t="s">
        <v>185</v>
      </c>
      <c r="AM11" s="244"/>
      <c r="AN11" s="237"/>
      <c r="AO11" s="253"/>
      <c r="AP11" s="253"/>
      <c r="AQ11" s="253"/>
      <c r="AR11" s="253"/>
      <c r="AS11" s="237"/>
      <c r="AT11" s="253"/>
      <c r="AU11" s="253"/>
      <c r="AV11" s="253"/>
      <c r="AW11" s="253"/>
      <c r="AX11" s="253"/>
      <c r="AY11" s="253"/>
      <c r="AZ11" s="253"/>
      <c r="BA11" s="253"/>
      <c r="BB11" s="251"/>
      <c r="BC11" s="249"/>
      <c r="BD11" s="241"/>
      <c r="BE11" s="241"/>
      <c r="BF11" s="241"/>
      <c r="BG11" s="241"/>
      <c r="BH11" s="241"/>
      <c r="BI11" s="241"/>
      <c r="BJ11" s="241"/>
      <c r="BK11" s="241"/>
      <c r="BL11" s="246"/>
    </row>
    <row r="12" spans="1:64">
      <c r="A12" s="250" t="s">
        <v>181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119"/>
      <c r="N12" s="119" t="s">
        <v>187</v>
      </c>
      <c r="O12" s="236" t="s">
        <v>209</v>
      </c>
      <c r="P12" s="236" t="s">
        <v>209</v>
      </c>
      <c r="Q12" s="236" t="s">
        <v>209</v>
      </c>
      <c r="R12" s="119" t="s">
        <v>209</v>
      </c>
      <c r="S12" s="236" t="s">
        <v>189</v>
      </c>
      <c r="T12" s="236" t="s">
        <v>189</v>
      </c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119"/>
      <c r="AO12" s="236" t="s">
        <v>185</v>
      </c>
      <c r="AP12" s="252" t="s">
        <v>209</v>
      </c>
      <c r="AQ12" s="236" t="s">
        <v>209</v>
      </c>
      <c r="AR12" s="236" t="s">
        <v>209</v>
      </c>
      <c r="AS12" s="252" t="s">
        <v>209</v>
      </c>
      <c r="AT12" s="252" t="s">
        <v>189</v>
      </c>
      <c r="AU12" s="252" t="s">
        <v>189</v>
      </c>
      <c r="AV12" s="252" t="s">
        <v>189</v>
      </c>
      <c r="AW12" s="252" t="s">
        <v>189</v>
      </c>
      <c r="AX12" s="252" t="s">
        <v>189</v>
      </c>
      <c r="AY12" s="252" t="s">
        <v>189</v>
      </c>
      <c r="AZ12" s="252" t="s">
        <v>189</v>
      </c>
      <c r="BA12" s="252" t="s">
        <v>189</v>
      </c>
      <c r="BB12" s="250" t="s">
        <v>181</v>
      </c>
      <c r="BC12" s="248">
        <v>30</v>
      </c>
      <c r="BD12" s="240">
        <f t="shared" ref="BD12" si="1">BC12*36</f>
        <v>1080</v>
      </c>
      <c r="BE12" s="240">
        <v>1</v>
      </c>
      <c r="BF12" s="240">
        <v>9</v>
      </c>
      <c r="BG12" s="240">
        <v>0</v>
      </c>
      <c r="BH12" s="240">
        <v>0</v>
      </c>
      <c r="BI12" s="240">
        <v>2</v>
      </c>
      <c r="BJ12" s="240">
        <v>0</v>
      </c>
      <c r="BK12" s="240">
        <v>10</v>
      </c>
      <c r="BL12" s="245">
        <f t="shared" ref="BL12" si="2">SUM(BC12,BE12:BK13)</f>
        <v>52</v>
      </c>
    </row>
    <row r="13" spans="1:64">
      <c r="A13" s="251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120" t="s">
        <v>187</v>
      </c>
      <c r="N13" s="120" t="s">
        <v>209</v>
      </c>
      <c r="O13" s="237"/>
      <c r="P13" s="237"/>
      <c r="Q13" s="237"/>
      <c r="R13" s="120" t="s">
        <v>185</v>
      </c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120" t="s">
        <v>185</v>
      </c>
      <c r="AO13" s="244"/>
      <c r="AP13" s="253"/>
      <c r="AQ13" s="237"/>
      <c r="AR13" s="237"/>
      <c r="AS13" s="253"/>
      <c r="AT13" s="253"/>
      <c r="AU13" s="253"/>
      <c r="AV13" s="253"/>
      <c r="AW13" s="253"/>
      <c r="AX13" s="253"/>
      <c r="AY13" s="253"/>
      <c r="AZ13" s="253"/>
      <c r="BA13" s="253"/>
      <c r="BB13" s="251"/>
      <c r="BC13" s="249"/>
      <c r="BD13" s="241"/>
      <c r="BE13" s="241"/>
      <c r="BF13" s="241"/>
      <c r="BG13" s="241"/>
      <c r="BH13" s="241"/>
      <c r="BI13" s="241"/>
      <c r="BJ13" s="241"/>
      <c r="BK13" s="241"/>
      <c r="BL13" s="246"/>
    </row>
    <row r="14" spans="1:64">
      <c r="A14" s="250" t="s">
        <v>182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 t="s">
        <v>209</v>
      </c>
      <c r="O14" s="236" t="s">
        <v>209</v>
      </c>
      <c r="P14" s="236" t="s">
        <v>209</v>
      </c>
      <c r="Q14" s="236" t="s">
        <v>209</v>
      </c>
      <c r="R14" s="236" t="s">
        <v>209</v>
      </c>
      <c r="S14" s="236" t="s">
        <v>189</v>
      </c>
      <c r="T14" s="236" t="s">
        <v>189</v>
      </c>
      <c r="U14" s="236"/>
      <c r="V14" s="236"/>
      <c r="W14" s="236"/>
      <c r="X14" s="236"/>
      <c r="Y14" s="236"/>
      <c r="Z14" s="236"/>
      <c r="AA14" s="236"/>
      <c r="AB14" s="236"/>
      <c r="AC14" s="236"/>
      <c r="AD14" s="236" t="s">
        <v>185</v>
      </c>
      <c r="AE14" s="236" t="s">
        <v>209</v>
      </c>
      <c r="AF14" s="236" t="s">
        <v>209</v>
      </c>
      <c r="AG14" s="236" t="s">
        <v>209</v>
      </c>
      <c r="AH14" s="236" t="s">
        <v>209</v>
      </c>
      <c r="AI14" s="236" t="s">
        <v>209</v>
      </c>
      <c r="AJ14" s="236" t="s">
        <v>188</v>
      </c>
      <c r="AK14" s="252" t="s">
        <v>188</v>
      </c>
      <c r="AL14" s="252" t="s">
        <v>188</v>
      </c>
      <c r="AM14" s="252" t="s">
        <v>188</v>
      </c>
      <c r="AN14" s="242" t="s">
        <v>191</v>
      </c>
      <c r="AO14" s="242" t="s">
        <v>191</v>
      </c>
      <c r="AP14" s="242" t="s">
        <v>191</v>
      </c>
      <c r="AQ14" s="242" t="s">
        <v>191</v>
      </c>
      <c r="AR14" s="236" t="s">
        <v>181</v>
      </c>
      <c r="AS14" s="236" t="s">
        <v>181</v>
      </c>
      <c r="AT14" s="236"/>
      <c r="AU14" s="236"/>
      <c r="AV14" s="236"/>
      <c r="AW14" s="236"/>
      <c r="AX14" s="236"/>
      <c r="AY14" s="236"/>
      <c r="AZ14" s="236"/>
      <c r="BA14" s="236"/>
      <c r="BB14" s="250" t="s">
        <v>182</v>
      </c>
      <c r="BC14" s="248">
        <v>20</v>
      </c>
      <c r="BD14" s="240">
        <f t="shared" ref="BD14" si="3">BC14*36</f>
        <v>720</v>
      </c>
      <c r="BE14" s="240">
        <v>0</v>
      </c>
      <c r="BF14" s="240">
        <v>10</v>
      </c>
      <c r="BG14" s="240">
        <v>4</v>
      </c>
      <c r="BH14" s="240">
        <v>4</v>
      </c>
      <c r="BI14" s="240">
        <v>1</v>
      </c>
      <c r="BJ14" s="240">
        <v>2</v>
      </c>
      <c r="BK14" s="240">
        <v>2</v>
      </c>
      <c r="BL14" s="245">
        <f t="shared" ref="BL14" si="4">SUM(BC14,BE14:BK15)</f>
        <v>43</v>
      </c>
    </row>
    <row r="15" spans="1:64">
      <c r="A15" s="251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44"/>
      <c r="AE15" s="237"/>
      <c r="AF15" s="237"/>
      <c r="AG15" s="237"/>
      <c r="AH15" s="237"/>
      <c r="AI15" s="237"/>
      <c r="AJ15" s="237"/>
      <c r="AK15" s="253"/>
      <c r="AL15" s="253"/>
      <c r="AM15" s="253"/>
      <c r="AN15" s="243"/>
      <c r="AO15" s="243"/>
      <c r="AP15" s="243"/>
      <c r="AQ15" s="243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51"/>
      <c r="BC15" s="249"/>
      <c r="BD15" s="241"/>
      <c r="BE15" s="241"/>
      <c r="BF15" s="241"/>
      <c r="BG15" s="241"/>
      <c r="BH15" s="241"/>
      <c r="BI15" s="241"/>
      <c r="BJ15" s="241"/>
      <c r="BK15" s="241"/>
      <c r="BL15" s="246"/>
    </row>
    <row r="16" spans="1:64" ht="20.100000000000001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55" t="s">
        <v>1</v>
      </c>
      <c r="BC16" s="87">
        <f>SUM(BC8:BC15)</f>
        <v>123</v>
      </c>
      <c r="BD16" s="87">
        <f>SUM(BD8:BD15)</f>
        <v>4428</v>
      </c>
      <c r="BE16" s="87">
        <f t="shared" ref="BE16:BL16" si="5">SUM(BE8:BE15)</f>
        <v>2</v>
      </c>
      <c r="BF16" s="87">
        <f t="shared" si="5"/>
        <v>23</v>
      </c>
      <c r="BG16" s="87">
        <f t="shared" si="5"/>
        <v>4</v>
      </c>
      <c r="BH16" s="87">
        <f t="shared" si="5"/>
        <v>4</v>
      </c>
      <c r="BI16" s="87">
        <f t="shared" si="5"/>
        <v>7</v>
      </c>
      <c r="BJ16" s="87">
        <f t="shared" si="5"/>
        <v>2</v>
      </c>
      <c r="BK16" s="87">
        <f t="shared" si="5"/>
        <v>34</v>
      </c>
      <c r="BL16" s="87">
        <f t="shared" si="5"/>
        <v>199</v>
      </c>
    </row>
    <row r="17" spans="1:64" ht="13.5" thickBot="1">
      <c r="A17" s="56" t="s">
        <v>183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8"/>
      <c r="AW17" s="58"/>
      <c r="AX17" s="58"/>
      <c r="AY17" s="58"/>
      <c r="AZ17" s="58"/>
      <c r="BA17" s="58"/>
      <c r="BB17" s="58"/>
      <c r="BC17" s="58"/>
      <c r="BD17" s="58"/>
      <c r="BE17" s="57"/>
      <c r="BF17" s="57"/>
      <c r="BG17" s="57"/>
      <c r="BH17" s="59"/>
      <c r="BI17" s="59"/>
      <c r="BJ17" s="59"/>
      <c r="BK17" s="59"/>
      <c r="BL17" s="57"/>
    </row>
    <row r="18" spans="1:64" ht="18.75" customHeight="1" thickBot="1">
      <c r="A18" s="57"/>
      <c r="B18" s="57"/>
      <c r="C18" s="57"/>
      <c r="D18" s="57"/>
      <c r="E18" s="57"/>
      <c r="F18" s="57"/>
      <c r="G18" s="60"/>
      <c r="H18" s="61" t="s">
        <v>184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71" t="s">
        <v>185</v>
      </c>
      <c r="U18" s="61" t="s">
        <v>186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71" t="s">
        <v>187</v>
      </c>
      <c r="AG18" s="247" t="s">
        <v>171</v>
      </c>
      <c r="AH18" s="247"/>
      <c r="AI18" s="247"/>
      <c r="AJ18" s="247"/>
      <c r="AK18" s="247"/>
      <c r="AL18" s="247"/>
      <c r="AM18" s="247"/>
      <c r="AN18" s="247"/>
      <c r="AO18" s="247"/>
      <c r="AQ18" s="48"/>
      <c r="AR18" s="48"/>
      <c r="AS18" s="57"/>
      <c r="AT18" s="71" t="s">
        <v>188</v>
      </c>
      <c r="AU18" s="232" t="s">
        <v>208</v>
      </c>
      <c r="AV18" s="232"/>
      <c r="AW18" s="232"/>
      <c r="AX18" s="232"/>
      <c r="AY18" s="232"/>
      <c r="AZ18" s="232"/>
      <c r="BA18" s="232"/>
      <c r="BB18" s="232"/>
      <c r="BE18" s="57"/>
      <c r="BF18" s="57"/>
      <c r="BG18" s="57"/>
      <c r="BH18" s="57"/>
      <c r="BI18" s="57"/>
      <c r="BJ18" s="57"/>
      <c r="BK18" s="57"/>
      <c r="BL18" s="57"/>
    </row>
    <row r="19" spans="1:64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247"/>
      <c r="AH19" s="247"/>
      <c r="AI19" s="247"/>
      <c r="AJ19" s="247"/>
      <c r="AK19" s="247"/>
      <c r="AL19" s="247"/>
      <c r="AM19" s="247"/>
      <c r="AN19" s="247"/>
      <c r="AO19" s="247"/>
      <c r="AQ19" s="48"/>
      <c r="AR19" s="48"/>
      <c r="AS19" s="57"/>
      <c r="AT19" s="57"/>
      <c r="AU19" s="232"/>
      <c r="AV19" s="232"/>
      <c r="AW19" s="232"/>
      <c r="AX19" s="232"/>
      <c r="AY19" s="232"/>
      <c r="AZ19" s="232"/>
      <c r="BA19" s="232"/>
      <c r="BB19" s="232"/>
      <c r="BE19" s="57"/>
      <c r="BF19" s="57"/>
      <c r="BG19" s="57"/>
      <c r="BH19" s="57"/>
      <c r="BI19" s="57"/>
      <c r="BJ19" s="57"/>
      <c r="BK19" s="57"/>
      <c r="BL19" s="57"/>
    </row>
    <row r="20" spans="1:64" ht="13.5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ht="13.5" customHeight="1" thickBot="1">
      <c r="A21" s="48"/>
      <c r="B21" s="48"/>
      <c r="C21" s="48"/>
      <c r="D21" s="48"/>
      <c r="E21" s="48"/>
      <c r="F21" s="48"/>
      <c r="G21" s="62" t="s">
        <v>240</v>
      </c>
      <c r="H21" s="232" t="s">
        <v>207</v>
      </c>
      <c r="I21" s="233"/>
      <c r="J21" s="233"/>
      <c r="K21" s="233"/>
      <c r="L21" s="233"/>
      <c r="M21" s="233"/>
      <c r="N21" s="233"/>
      <c r="O21" s="233"/>
      <c r="P21" s="233"/>
      <c r="S21" s="57"/>
      <c r="T21" s="63" t="s">
        <v>189</v>
      </c>
      <c r="U21" s="61" t="s">
        <v>190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64" t="s">
        <v>191</v>
      </c>
      <c r="AG21" s="234" t="s">
        <v>173</v>
      </c>
      <c r="AH21" s="234"/>
      <c r="AI21" s="234"/>
      <c r="AJ21" s="234"/>
      <c r="AK21" s="234"/>
      <c r="AL21" s="234"/>
      <c r="AM21" s="234"/>
      <c r="AN21" s="234"/>
      <c r="AO21" s="234"/>
      <c r="AP21" s="58"/>
      <c r="AQ21" s="48"/>
      <c r="AR21" s="57"/>
      <c r="AS21" s="57"/>
      <c r="AT21" s="65" t="s">
        <v>181</v>
      </c>
      <c r="AU21" s="235" t="s">
        <v>192</v>
      </c>
      <c r="AV21" s="235"/>
      <c r="AW21" s="235"/>
      <c r="AX21" s="235"/>
      <c r="AY21" s="235"/>
      <c r="AZ21" s="235"/>
      <c r="BA21" s="235"/>
      <c r="BB21" s="235"/>
      <c r="BC21" s="66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>
      <c r="A22" s="48"/>
      <c r="B22" s="48"/>
      <c r="C22" s="48"/>
      <c r="D22" s="48"/>
      <c r="E22" s="48"/>
      <c r="F22" s="48"/>
      <c r="G22" s="48"/>
      <c r="H22" s="233"/>
      <c r="I22" s="233"/>
      <c r="J22" s="233"/>
      <c r="K22" s="233"/>
      <c r="L22" s="233"/>
      <c r="M22" s="233"/>
      <c r="N22" s="233"/>
      <c r="O22" s="233"/>
      <c r="P22" s="233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34"/>
      <c r="AH22" s="234"/>
      <c r="AI22" s="234"/>
      <c r="AJ22" s="234"/>
      <c r="AK22" s="234"/>
      <c r="AL22" s="234"/>
      <c r="AM22" s="234"/>
      <c r="AN22" s="234"/>
      <c r="AO22" s="234"/>
      <c r="AP22" s="58"/>
      <c r="AQ22" s="48"/>
      <c r="AR22" s="48"/>
      <c r="AS22" s="48"/>
      <c r="AT22" s="48"/>
      <c r="AU22" s="235"/>
      <c r="AV22" s="235"/>
      <c r="AW22" s="235"/>
      <c r="AX22" s="235"/>
      <c r="AY22" s="235"/>
      <c r="AZ22" s="235"/>
      <c r="BA22" s="235"/>
      <c r="BB22" s="235"/>
      <c r="BC22" s="66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>
      <c r="A23" s="48"/>
      <c r="B23" s="48"/>
      <c r="C23" s="48"/>
      <c r="D23" s="48"/>
      <c r="E23" s="48"/>
      <c r="F23" s="48"/>
      <c r="G23" s="48"/>
      <c r="H23" s="233"/>
      <c r="I23" s="233"/>
      <c r="J23" s="233"/>
      <c r="K23" s="233"/>
      <c r="L23" s="233"/>
      <c r="M23" s="233"/>
      <c r="N23" s="233"/>
      <c r="O23" s="233"/>
      <c r="P23" s="233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57"/>
      <c r="AW23" s="57"/>
      <c r="AX23" s="57"/>
      <c r="AY23" s="57"/>
      <c r="AZ23" s="57"/>
      <c r="BA23" s="57"/>
      <c r="BB23" s="48"/>
      <c r="BC23" s="48"/>
      <c r="BD23" s="48"/>
      <c r="BE23" s="48"/>
      <c r="BF23" s="48"/>
      <c r="BG23" s="48"/>
      <c r="BH23" s="57"/>
      <c r="BI23" s="57"/>
      <c r="BJ23" s="57"/>
      <c r="BK23" s="57"/>
      <c r="BL23" s="57"/>
    </row>
    <row r="24" spans="1:64">
      <c r="A24" s="48"/>
      <c r="B24" s="48"/>
      <c r="C24" s="48"/>
      <c r="D24" s="48"/>
      <c r="E24" s="48"/>
      <c r="F24" s="48"/>
      <c r="G24" s="67"/>
      <c r="H24" s="6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67"/>
      <c r="U24" s="238"/>
      <c r="V24" s="239"/>
      <c r="W24" s="239"/>
      <c r="X24" s="239"/>
      <c r="Y24" s="239"/>
      <c r="Z24" s="239"/>
      <c r="AA24" s="239"/>
      <c r="AB24" s="239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</sheetData>
  <sheetProtection password="CE20" sheet="1" objects="1" scenarios="1" selectLockedCells="1" selectUnlockedCells="1"/>
  <mergeCells count="336"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AO4:AR4"/>
    <mergeCell ref="AS4:AS6"/>
    <mergeCell ref="AL5:AL6"/>
    <mergeCell ref="AM5:AM6"/>
    <mergeCell ref="AN5:AN6"/>
    <mergeCell ref="AO5:AO6"/>
    <mergeCell ref="S4:S6"/>
    <mergeCell ref="T4:V4"/>
    <mergeCell ref="W4:W6"/>
    <mergeCell ref="X4:Z4"/>
    <mergeCell ref="AA4:AA6"/>
    <mergeCell ref="AB4:AE4"/>
    <mergeCell ref="Y5:Y6"/>
    <mergeCell ref="Z5:Z6"/>
    <mergeCell ref="BL4:BL7"/>
    <mergeCell ref="B5:B6"/>
    <mergeCell ref="C5:C6"/>
    <mergeCell ref="D5:D6"/>
    <mergeCell ref="E5:E6"/>
    <mergeCell ref="G5:G6"/>
    <mergeCell ref="H5:H6"/>
    <mergeCell ref="AT4:AV4"/>
    <mergeCell ref="AW4:AW6"/>
    <mergeCell ref="AX4:BA4"/>
    <mergeCell ref="BB4:BB7"/>
    <mergeCell ref="BC4:BD5"/>
    <mergeCell ref="BE4:BH4"/>
    <mergeCell ref="AX5:AX6"/>
    <mergeCell ref="AY5:AY6"/>
    <mergeCell ref="AZ5:AZ6"/>
    <mergeCell ref="BA5:BA6"/>
    <mergeCell ref="AF4:AF6"/>
    <mergeCell ref="AG4:AI4"/>
    <mergeCell ref="AJ4:AJ6"/>
    <mergeCell ref="AK4:AN4"/>
    <mergeCell ref="I5:I6"/>
    <mergeCell ref="K5:K6"/>
    <mergeCell ref="L5:L6"/>
    <mergeCell ref="BI4:BI7"/>
    <mergeCell ref="BJ4:BJ7"/>
    <mergeCell ref="BK4:BK7"/>
    <mergeCell ref="A8:A9"/>
    <mergeCell ref="B8:B9"/>
    <mergeCell ref="C8:C9"/>
    <mergeCell ref="D8:D9"/>
    <mergeCell ref="E8:E9"/>
    <mergeCell ref="F8:F9"/>
    <mergeCell ref="BE5:BE7"/>
    <mergeCell ref="AD5:AD6"/>
    <mergeCell ref="AE5:AE6"/>
    <mergeCell ref="AG5:AG6"/>
    <mergeCell ref="AH5:AH6"/>
    <mergeCell ref="AI5:AI6"/>
    <mergeCell ref="AK5:AK6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Q5:Q6"/>
    <mergeCell ref="R5:R6"/>
    <mergeCell ref="S8:S9"/>
    <mergeCell ref="T8:T9"/>
    <mergeCell ref="U8:U9"/>
    <mergeCell ref="T5:T6"/>
    <mergeCell ref="U5:U6"/>
    <mergeCell ref="M5:M6"/>
    <mergeCell ref="O5:O6"/>
    <mergeCell ref="P5:P6"/>
    <mergeCell ref="V8:V9"/>
    <mergeCell ref="W8:W9"/>
    <mergeCell ref="X8:X9"/>
    <mergeCell ref="BF5:BG5"/>
    <mergeCell ref="BH5:BH7"/>
    <mergeCell ref="BC6:BD6"/>
    <mergeCell ref="BF6:BF7"/>
    <mergeCell ref="BG6:BG7"/>
    <mergeCell ref="AP5:AP6"/>
    <mergeCell ref="AQ5:AQ6"/>
    <mergeCell ref="AR5:AR6"/>
    <mergeCell ref="AT5:AT6"/>
    <mergeCell ref="AU5:AU6"/>
    <mergeCell ref="AV5:AV6"/>
    <mergeCell ref="AB5:AB6"/>
    <mergeCell ref="AC5:AC6"/>
    <mergeCell ref="V5:V6"/>
    <mergeCell ref="X5:X6"/>
    <mergeCell ref="AE8:AE9"/>
    <mergeCell ref="AF8:AF9"/>
    <mergeCell ref="AG8:AG9"/>
    <mergeCell ref="AH8:AH9"/>
    <mergeCell ref="AI8:AI9"/>
    <mergeCell ref="AJ8:AJ9"/>
    <mergeCell ref="A10:A11"/>
    <mergeCell ref="B10:B11"/>
    <mergeCell ref="C10:C11"/>
    <mergeCell ref="D10:D11"/>
    <mergeCell ref="E10:E11"/>
    <mergeCell ref="F10:F11"/>
    <mergeCell ref="BC8:BC9"/>
    <mergeCell ref="BD8:BD9"/>
    <mergeCell ref="BE8:BE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J8:J9"/>
    <mergeCell ref="K8:K9"/>
    <mergeCell ref="L8:L9"/>
    <mergeCell ref="AA8:AA9"/>
    <mergeCell ref="Y8:Y9"/>
    <mergeCell ref="Z8:Z9"/>
    <mergeCell ref="BL8:BL9"/>
    <mergeCell ref="BF8:BF9"/>
    <mergeCell ref="BG8:BG9"/>
    <mergeCell ref="BH8:BH9"/>
    <mergeCell ref="AB8:AB9"/>
    <mergeCell ref="AC8:AC9"/>
    <mergeCell ref="AD8:AD9"/>
    <mergeCell ref="BI8:BI9"/>
    <mergeCell ref="BJ8:BJ9"/>
    <mergeCell ref="BK8:BK9"/>
    <mergeCell ref="AV8:AV9"/>
    <mergeCell ref="AK8:AK9"/>
    <mergeCell ref="AL8:AL9"/>
    <mergeCell ref="AM8:AM9"/>
    <mergeCell ref="AN8:AN9"/>
    <mergeCell ref="AO8:AO9"/>
    <mergeCell ref="AP8:AP9"/>
    <mergeCell ref="O10:O11"/>
    <mergeCell ref="AK10:AK11"/>
    <mergeCell ref="P10:P11"/>
    <mergeCell ref="Q10:Q11"/>
    <mergeCell ref="G10:G11"/>
    <mergeCell ref="H10:H11"/>
    <mergeCell ref="I10:I11"/>
    <mergeCell ref="J10:J11"/>
    <mergeCell ref="K10:K11"/>
    <mergeCell ref="L10:L11"/>
    <mergeCell ref="S10:S11"/>
    <mergeCell ref="T10:T11"/>
    <mergeCell ref="U10:U11"/>
    <mergeCell ref="V10:V11"/>
    <mergeCell ref="W10:W11"/>
    <mergeCell ref="X10:X11"/>
    <mergeCell ref="M10:M11"/>
    <mergeCell ref="N10:N11"/>
    <mergeCell ref="AE10:AE11"/>
    <mergeCell ref="AF10:AF11"/>
    <mergeCell ref="AG10:AG11"/>
    <mergeCell ref="AH10:AH11"/>
    <mergeCell ref="AI10:AI11"/>
    <mergeCell ref="Y10:Y11"/>
    <mergeCell ref="Z10:Z11"/>
    <mergeCell ref="AA10:AA11"/>
    <mergeCell ref="AB10:AB11"/>
    <mergeCell ref="AC10:AC11"/>
    <mergeCell ref="AD10:AD11"/>
    <mergeCell ref="AS10:AS11"/>
    <mergeCell ref="AT10:AT11"/>
    <mergeCell ref="AJ10:AJ11"/>
    <mergeCell ref="AU10:AU11"/>
    <mergeCell ref="AN10:AN11"/>
    <mergeCell ref="AO10:AO11"/>
    <mergeCell ref="BI10:BI11"/>
    <mergeCell ref="AP10:AP11"/>
    <mergeCell ref="BJ10:BJ11"/>
    <mergeCell ref="BK10:BK11"/>
    <mergeCell ref="AM10:AM11"/>
    <mergeCell ref="BL10:BL11"/>
    <mergeCell ref="BF10:BF11"/>
    <mergeCell ref="BG10:BG11"/>
    <mergeCell ref="BH10:BH11"/>
    <mergeCell ref="A12:A13"/>
    <mergeCell ref="B12:B13"/>
    <mergeCell ref="C12:C13"/>
    <mergeCell ref="D12:D13"/>
    <mergeCell ref="E12:E13"/>
    <mergeCell ref="F12:F13"/>
    <mergeCell ref="BC10:BC11"/>
    <mergeCell ref="BD10:BD11"/>
    <mergeCell ref="BE10:BE11"/>
    <mergeCell ref="AW10:AW11"/>
    <mergeCell ref="AX10:AX11"/>
    <mergeCell ref="AY10:AY11"/>
    <mergeCell ref="AZ10:AZ11"/>
    <mergeCell ref="BA10:BA11"/>
    <mergeCell ref="BB10:BB11"/>
    <mergeCell ref="AQ10:AQ11"/>
    <mergeCell ref="AR10:AR11"/>
    <mergeCell ref="L12:L13"/>
    <mergeCell ref="O12:O13"/>
    <mergeCell ref="P12:P13"/>
    <mergeCell ref="Q12:Q13"/>
    <mergeCell ref="G12:G13"/>
    <mergeCell ref="H12:H13"/>
    <mergeCell ref="AV10:AV11"/>
    <mergeCell ref="I12:I13"/>
    <mergeCell ref="J12:J13"/>
    <mergeCell ref="K12:K13"/>
    <mergeCell ref="BL12:BL13"/>
    <mergeCell ref="BF12:BF13"/>
    <mergeCell ref="BG12:BG13"/>
    <mergeCell ref="BH12:BH13"/>
    <mergeCell ref="AJ12:AJ13"/>
    <mergeCell ref="AC12:AC13"/>
    <mergeCell ref="AD12:AD13"/>
    <mergeCell ref="S12:S13"/>
    <mergeCell ref="T12:T13"/>
    <mergeCell ref="U12:U13"/>
    <mergeCell ref="V12:V13"/>
    <mergeCell ref="W12:W13"/>
    <mergeCell ref="X12:X13"/>
    <mergeCell ref="AE12:AE13"/>
    <mergeCell ref="AF12:AF13"/>
    <mergeCell ref="AH12:AH13"/>
    <mergeCell ref="AI12:AI13"/>
    <mergeCell ref="Y12:Y13"/>
    <mergeCell ref="Z12:Z13"/>
    <mergeCell ref="AB12:AB13"/>
    <mergeCell ref="AG12:AG13"/>
    <mergeCell ref="A14:A15"/>
    <mergeCell ref="B14:B15"/>
    <mergeCell ref="C14:C15"/>
    <mergeCell ref="D14:D15"/>
    <mergeCell ref="E14:E15"/>
    <mergeCell ref="F14:F15"/>
    <mergeCell ref="BC12:BC13"/>
    <mergeCell ref="BD12:BD13"/>
    <mergeCell ref="BE12:BE13"/>
    <mergeCell ref="AW12:AW13"/>
    <mergeCell ref="AX12:AX13"/>
    <mergeCell ref="AY12:AY13"/>
    <mergeCell ref="AZ12:AZ13"/>
    <mergeCell ref="BA12:BA13"/>
    <mergeCell ref="BB12:BB13"/>
    <mergeCell ref="AQ12:AQ13"/>
    <mergeCell ref="AR12:AR13"/>
    <mergeCell ref="AT12:AT13"/>
    <mergeCell ref="AU12:AU13"/>
    <mergeCell ref="AA12:AA13"/>
    <mergeCell ref="G14:G15"/>
    <mergeCell ref="H14:H15"/>
    <mergeCell ref="I14:I15"/>
    <mergeCell ref="J14:J15"/>
    <mergeCell ref="BI12:BI13"/>
    <mergeCell ref="BJ12:BJ13"/>
    <mergeCell ref="BK12:BK13"/>
    <mergeCell ref="AV12:AV13"/>
    <mergeCell ref="AK12:AK13"/>
    <mergeCell ref="AL12:AL13"/>
    <mergeCell ref="AS12:AS13"/>
    <mergeCell ref="AP12:AP13"/>
    <mergeCell ref="AM12:AM13"/>
    <mergeCell ref="AO12:AO13"/>
    <mergeCell ref="BL14:BL15"/>
    <mergeCell ref="AG18:AO19"/>
    <mergeCell ref="AU18:BB19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AM14:AM15"/>
    <mergeCell ref="AR14:AR15"/>
    <mergeCell ref="AQ14:AQ15"/>
    <mergeCell ref="AT14:AT15"/>
    <mergeCell ref="AU14:AU15"/>
    <mergeCell ref="AV14:AV15"/>
    <mergeCell ref="AK14:AK15"/>
    <mergeCell ref="AL14:AL15"/>
    <mergeCell ref="BK14:BK15"/>
    <mergeCell ref="U24:AB24"/>
    <mergeCell ref="BI14:BI15"/>
    <mergeCell ref="BJ14:BJ15"/>
    <mergeCell ref="AI14:AI15"/>
    <mergeCell ref="AN14:AN15"/>
    <mergeCell ref="AO14:AO15"/>
    <mergeCell ref="AP14:AP15"/>
    <mergeCell ref="AE14:AE15"/>
    <mergeCell ref="AF14:AF15"/>
    <mergeCell ref="AG14:AG15"/>
    <mergeCell ref="AH14:AH15"/>
    <mergeCell ref="AD14:AD15"/>
    <mergeCell ref="AJ14:AJ15"/>
    <mergeCell ref="Y14:Y15"/>
    <mergeCell ref="Z14:Z15"/>
    <mergeCell ref="AA14:AA15"/>
    <mergeCell ref="AB14:AB15"/>
    <mergeCell ref="AC14:AC15"/>
    <mergeCell ref="U14:U15"/>
    <mergeCell ref="V14:V15"/>
    <mergeCell ref="W14:W15"/>
    <mergeCell ref="X14:X15"/>
    <mergeCell ref="AS14:AS15"/>
    <mergeCell ref="H21:P23"/>
    <mergeCell ref="AG21:AO22"/>
    <mergeCell ref="AU21:BB22"/>
    <mergeCell ref="M14:M15"/>
    <mergeCell ref="N14:N15"/>
    <mergeCell ref="O14:O15"/>
    <mergeCell ref="P14:P15"/>
    <mergeCell ref="Q14:Q15"/>
    <mergeCell ref="R14:R15"/>
    <mergeCell ref="K14:K15"/>
    <mergeCell ref="L14:L15"/>
    <mergeCell ref="S14:S15"/>
    <mergeCell ref="T14:T15"/>
  </mergeCells>
  <pageMargins left="0.39370078740157483" right="0.39370078740157483" top="0.39370078740157483" bottom="0.39370078740157483" header="0" footer="0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2019-09-03T12:06:33Z</cp:lastPrinted>
  <dcterms:created xsi:type="dcterms:W3CDTF">2011-01-22T15:48:18Z</dcterms:created>
  <dcterms:modified xsi:type="dcterms:W3CDTF">2019-10-02T12:09:34Z</dcterms:modified>
</cp:coreProperties>
</file>